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8\18 03 05 729 р УК Архангельск 1 конкурс\Внесение изменений\Лот 6 Маймакса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лот1!$A$1:$AX$54</definedName>
  </definedNames>
  <calcPr calcId="152511"/>
</workbook>
</file>

<file path=xl/calcChain.xml><?xml version="1.0" encoding="utf-8"?>
<calcChain xmlns="http://schemas.openxmlformats.org/spreadsheetml/2006/main">
  <c r="O32" i="3" l="1"/>
  <c r="P21" i="3"/>
  <c r="O18" i="3"/>
  <c r="O17" i="3"/>
  <c r="O15" i="3"/>
  <c r="AV35" i="3" l="1"/>
  <c r="AT35" i="3"/>
  <c r="AM10" i="3"/>
  <c r="AN10" i="3"/>
  <c r="AO10" i="3"/>
  <c r="AM11" i="3"/>
  <c r="AN11" i="3"/>
  <c r="AO11" i="3"/>
  <c r="AM15" i="3"/>
  <c r="AN15" i="3"/>
  <c r="AO15" i="3"/>
  <c r="AM16" i="3"/>
  <c r="AN16" i="3"/>
  <c r="AO16" i="3"/>
  <c r="AM17" i="3"/>
  <c r="AN17" i="3"/>
  <c r="AO17" i="3"/>
  <c r="AM18" i="3"/>
  <c r="AN18" i="3"/>
  <c r="AO18" i="3"/>
  <c r="AM19" i="3"/>
  <c r="AN19" i="3"/>
  <c r="AO19" i="3"/>
  <c r="AM20" i="3"/>
  <c r="AN20" i="3"/>
  <c r="AO20" i="3"/>
  <c r="AM21" i="3"/>
  <c r="AN21" i="3"/>
  <c r="AO21" i="3"/>
  <c r="AM23" i="3"/>
  <c r="AN23" i="3"/>
  <c r="AO23" i="3"/>
  <c r="AM24" i="3"/>
  <c r="AN24" i="3"/>
  <c r="AO24" i="3"/>
  <c r="AM25" i="3"/>
  <c r="AN25" i="3"/>
  <c r="AO25" i="3"/>
  <c r="AM27" i="3"/>
  <c r="AN27" i="3"/>
  <c r="AO27" i="3"/>
  <c r="AM28" i="3"/>
  <c r="AN28" i="3"/>
  <c r="AO28" i="3"/>
  <c r="AM29" i="3"/>
  <c r="AN29" i="3"/>
  <c r="AO29" i="3"/>
  <c r="AM30" i="3"/>
  <c r="AN30" i="3"/>
  <c r="AO30" i="3"/>
  <c r="AM31" i="3"/>
  <c r="AN31" i="3"/>
  <c r="AO31" i="3"/>
  <c r="AM32" i="3"/>
  <c r="AN32" i="3"/>
  <c r="AO32" i="3"/>
  <c r="AM33" i="3"/>
  <c r="AN33" i="3"/>
  <c r="AO33" i="3"/>
  <c r="Y10" i="3"/>
  <c r="Z10" i="3"/>
  <c r="AA10" i="3"/>
  <c r="AB10" i="3"/>
  <c r="AC10" i="3"/>
  <c r="AD10" i="3"/>
  <c r="Y11" i="3"/>
  <c r="Z11" i="3"/>
  <c r="AA11" i="3"/>
  <c r="AB11" i="3"/>
  <c r="AC11" i="3"/>
  <c r="AD11" i="3"/>
  <c r="Y15" i="3"/>
  <c r="Z15" i="3"/>
  <c r="AA15" i="3"/>
  <c r="AB15" i="3"/>
  <c r="AC15" i="3"/>
  <c r="AD15" i="3"/>
  <c r="Y16" i="3"/>
  <c r="Z16" i="3"/>
  <c r="AA16" i="3"/>
  <c r="AB16" i="3"/>
  <c r="AC16" i="3"/>
  <c r="AD16" i="3"/>
  <c r="Y17" i="3"/>
  <c r="Z17" i="3"/>
  <c r="AA17" i="3"/>
  <c r="AB17" i="3"/>
  <c r="AC17" i="3"/>
  <c r="AD17" i="3"/>
  <c r="Y18" i="3"/>
  <c r="Z18" i="3"/>
  <c r="AA18" i="3"/>
  <c r="AB18" i="3"/>
  <c r="AC18" i="3"/>
  <c r="AD18" i="3"/>
  <c r="Y19" i="3"/>
  <c r="Z19" i="3"/>
  <c r="AA19" i="3"/>
  <c r="AB19" i="3"/>
  <c r="AC19" i="3"/>
  <c r="AD19" i="3"/>
  <c r="Y20" i="3"/>
  <c r="Z20" i="3"/>
  <c r="AA20" i="3"/>
  <c r="AB20" i="3"/>
  <c r="AC20" i="3"/>
  <c r="AD20" i="3"/>
  <c r="Y21" i="3"/>
  <c r="Z21" i="3"/>
  <c r="AA21" i="3"/>
  <c r="AB21" i="3"/>
  <c r="AC21" i="3"/>
  <c r="AD21" i="3"/>
  <c r="Y23" i="3"/>
  <c r="Z23" i="3"/>
  <c r="AA23" i="3"/>
  <c r="AB23" i="3"/>
  <c r="AC23" i="3"/>
  <c r="AD23" i="3"/>
  <c r="Y24" i="3"/>
  <c r="Z24" i="3"/>
  <c r="AA24" i="3"/>
  <c r="AB24" i="3"/>
  <c r="AC24" i="3"/>
  <c r="AD24" i="3"/>
  <c r="Y25" i="3"/>
  <c r="Z25" i="3"/>
  <c r="AA25" i="3"/>
  <c r="AB25" i="3"/>
  <c r="AC25" i="3"/>
  <c r="AD25" i="3"/>
  <c r="Y27" i="3"/>
  <c r="Z27" i="3"/>
  <c r="AA27" i="3"/>
  <c r="AB27" i="3"/>
  <c r="AC27" i="3"/>
  <c r="AD27" i="3"/>
  <c r="Y28" i="3"/>
  <c r="Z28" i="3"/>
  <c r="AA28" i="3"/>
  <c r="AB28" i="3"/>
  <c r="AC28" i="3"/>
  <c r="AD28" i="3"/>
  <c r="Y29" i="3"/>
  <c r="Z29" i="3"/>
  <c r="AA29" i="3"/>
  <c r="AB29" i="3"/>
  <c r="AC29" i="3"/>
  <c r="AD29" i="3"/>
  <c r="Y30" i="3"/>
  <c r="Z30" i="3"/>
  <c r="AA30" i="3"/>
  <c r="AB30" i="3"/>
  <c r="AC30" i="3"/>
  <c r="AD30" i="3"/>
  <c r="Y31" i="3"/>
  <c r="Z31" i="3"/>
  <c r="AA31" i="3"/>
  <c r="AB31" i="3"/>
  <c r="AC31" i="3"/>
  <c r="AD31" i="3"/>
  <c r="Y32" i="3"/>
  <c r="Z32" i="3"/>
  <c r="AA32" i="3"/>
  <c r="AB32" i="3"/>
  <c r="AC32" i="3"/>
  <c r="AD32" i="3"/>
  <c r="Z33" i="3"/>
  <c r="AD33" i="3"/>
  <c r="E10" i="3"/>
  <c r="F10" i="3"/>
  <c r="G10" i="3"/>
  <c r="H10" i="3"/>
  <c r="I10" i="3"/>
  <c r="J10" i="3"/>
  <c r="K10" i="3"/>
  <c r="L10" i="3"/>
  <c r="E11" i="3"/>
  <c r="F11" i="3"/>
  <c r="G11" i="3"/>
  <c r="H11" i="3"/>
  <c r="I11" i="3"/>
  <c r="J11" i="3"/>
  <c r="K11" i="3"/>
  <c r="L11" i="3"/>
  <c r="E15" i="3"/>
  <c r="F15" i="3"/>
  <c r="G15" i="3"/>
  <c r="H15" i="3"/>
  <c r="I15" i="3"/>
  <c r="J15" i="3"/>
  <c r="K15" i="3"/>
  <c r="L15" i="3"/>
  <c r="E16" i="3"/>
  <c r="F16" i="3"/>
  <c r="G16" i="3"/>
  <c r="H16" i="3"/>
  <c r="I16" i="3"/>
  <c r="J16" i="3"/>
  <c r="K16" i="3"/>
  <c r="L16" i="3"/>
  <c r="E17" i="3"/>
  <c r="F17" i="3"/>
  <c r="G17" i="3"/>
  <c r="H17" i="3"/>
  <c r="I17" i="3"/>
  <c r="J17" i="3"/>
  <c r="K17" i="3"/>
  <c r="L17" i="3"/>
  <c r="E18" i="3"/>
  <c r="F18" i="3"/>
  <c r="G18" i="3"/>
  <c r="H18" i="3"/>
  <c r="I18" i="3"/>
  <c r="J18" i="3"/>
  <c r="K18" i="3"/>
  <c r="L18" i="3"/>
  <c r="E19" i="3"/>
  <c r="F19" i="3"/>
  <c r="G19" i="3"/>
  <c r="H19" i="3"/>
  <c r="I19" i="3"/>
  <c r="J19" i="3"/>
  <c r="K19" i="3"/>
  <c r="L19" i="3"/>
  <c r="E20" i="3"/>
  <c r="F20" i="3"/>
  <c r="G20" i="3"/>
  <c r="H20" i="3"/>
  <c r="I20" i="3"/>
  <c r="J20" i="3"/>
  <c r="K20" i="3"/>
  <c r="L20" i="3"/>
  <c r="E23" i="3"/>
  <c r="F23" i="3"/>
  <c r="G23" i="3"/>
  <c r="H23" i="3"/>
  <c r="I23" i="3"/>
  <c r="J23" i="3"/>
  <c r="K23" i="3"/>
  <c r="L23" i="3"/>
  <c r="E24" i="3"/>
  <c r="F24" i="3"/>
  <c r="G24" i="3"/>
  <c r="H24" i="3"/>
  <c r="I24" i="3"/>
  <c r="J24" i="3"/>
  <c r="K24" i="3"/>
  <c r="L24" i="3"/>
  <c r="E25" i="3"/>
  <c r="F25" i="3"/>
  <c r="G25" i="3"/>
  <c r="H25" i="3"/>
  <c r="I25" i="3"/>
  <c r="J25" i="3"/>
  <c r="K25" i="3"/>
  <c r="L25" i="3"/>
  <c r="E27" i="3"/>
  <c r="F27" i="3"/>
  <c r="G27" i="3"/>
  <c r="H27" i="3"/>
  <c r="I27" i="3"/>
  <c r="J27" i="3"/>
  <c r="K27" i="3"/>
  <c r="L27" i="3"/>
  <c r="E28" i="3"/>
  <c r="F28" i="3"/>
  <c r="G28" i="3"/>
  <c r="H28" i="3"/>
  <c r="I28" i="3"/>
  <c r="J28" i="3"/>
  <c r="K28" i="3"/>
  <c r="L28" i="3"/>
  <c r="E29" i="3"/>
  <c r="F29" i="3"/>
  <c r="G29" i="3"/>
  <c r="H29" i="3"/>
  <c r="I29" i="3"/>
  <c r="J29" i="3"/>
  <c r="K29" i="3"/>
  <c r="L29" i="3"/>
  <c r="E30" i="3"/>
  <c r="F30" i="3"/>
  <c r="G30" i="3"/>
  <c r="H30" i="3"/>
  <c r="I30" i="3"/>
  <c r="J30" i="3"/>
  <c r="K30" i="3"/>
  <c r="L30" i="3"/>
  <c r="E31" i="3"/>
  <c r="F31" i="3"/>
  <c r="G31" i="3"/>
  <c r="H31" i="3"/>
  <c r="I31" i="3"/>
  <c r="J31" i="3"/>
  <c r="K31" i="3"/>
  <c r="L31" i="3"/>
  <c r="E33" i="3"/>
  <c r="F33" i="3"/>
  <c r="G33" i="3"/>
  <c r="H33" i="3"/>
  <c r="I33" i="3"/>
  <c r="K33" i="3"/>
  <c r="AO9" i="3" l="1"/>
  <c r="AO26" i="3"/>
  <c r="AN9" i="3"/>
  <c r="AM26" i="3"/>
  <c r="AM22" i="3"/>
  <c r="AM9" i="3"/>
  <c r="AN26" i="3"/>
  <c r="AO22" i="3"/>
  <c r="AO34" i="3" s="1"/>
  <c r="AO36" i="3" s="1"/>
  <c r="AN22" i="3"/>
  <c r="AM14" i="3"/>
  <c r="AM34" i="3" s="1"/>
  <c r="AM36" i="3" s="1"/>
  <c r="AO14" i="3"/>
  <c r="AN14" i="3"/>
  <c r="AN34" i="3" s="1"/>
  <c r="AN36" i="3" s="1"/>
  <c r="AD14" i="3"/>
  <c r="AD26" i="3"/>
  <c r="Z14" i="3"/>
  <c r="AB14" i="3"/>
  <c r="AA26" i="3"/>
  <c r="AC22" i="3"/>
  <c r="Y22" i="3"/>
  <c r="AC9" i="3"/>
  <c r="Y9" i="3"/>
  <c r="AA9" i="3"/>
  <c r="AB26" i="3"/>
  <c r="H9" i="3"/>
  <c r="AD22" i="3"/>
  <c r="Z22" i="3"/>
  <c r="AB22" i="3"/>
  <c r="AB9" i="3"/>
  <c r="AD9" i="3"/>
  <c r="Z9" i="3"/>
  <c r="Z26" i="3"/>
  <c r="AC26" i="3"/>
  <c r="Y26" i="3"/>
  <c r="AA22" i="3"/>
  <c r="AA34" i="3" s="1"/>
  <c r="AA36" i="3" s="1"/>
  <c r="AA14" i="3"/>
  <c r="AC14" i="3"/>
  <c r="Y14" i="3"/>
  <c r="AD34" i="3"/>
  <c r="AD36" i="3" s="1"/>
  <c r="L9" i="3"/>
  <c r="L26" i="3"/>
  <c r="K26" i="3"/>
  <c r="G26" i="3"/>
  <c r="K22" i="3"/>
  <c r="G22" i="3"/>
  <c r="K14" i="3"/>
  <c r="G14" i="3"/>
  <c r="K9" i="3"/>
  <c r="G9" i="3"/>
  <c r="L22" i="3"/>
  <c r="L14" i="3"/>
  <c r="H14" i="3"/>
  <c r="J26" i="3"/>
  <c r="F26" i="3"/>
  <c r="J22" i="3"/>
  <c r="F22" i="3"/>
  <c r="J14" i="3"/>
  <c r="F14" i="3"/>
  <c r="J9" i="3"/>
  <c r="F9" i="3"/>
  <c r="H26" i="3"/>
  <c r="H22" i="3"/>
  <c r="I26" i="3"/>
  <c r="E26" i="3"/>
  <c r="I22" i="3"/>
  <c r="E22" i="3"/>
  <c r="I14" i="3"/>
  <c r="E14" i="3"/>
  <c r="I9" i="3"/>
  <c r="E9" i="3"/>
  <c r="X19" i="3"/>
  <c r="Z34" i="3" l="1"/>
  <c r="Z36" i="3" s="1"/>
  <c r="AB34" i="3"/>
  <c r="AB36" i="3" s="1"/>
  <c r="Y34" i="3"/>
  <c r="Y36" i="3" s="1"/>
  <c r="AC34" i="3"/>
  <c r="AC36" i="3" s="1"/>
  <c r="AS33" i="3"/>
  <c r="AS32" i="3"/>
  <c r="AS31" i="3"/>
  <c r="AS30" i="3"/>
  <c r="AS29" i="3"/>
  <c r="AS28" i="3"/>
  <c r="AS27" i="3"/>
  <c r="AS25" i="3"/>
  <c r="AS24" i="3"/>
  <c r="AS23" i="3"/>
  <c r="AS21" i="3"/>
  <c r="AS20" i="3"/>
  <c r="AS19" i="3"/>
  <c r="AS18" i="3"/>
  <c r="AS17" i="3"/>
  <c r="AS16" i="3"/>
  <c r="AS15" i="3"/>
  <c r="AS11" i="3"/>
  <c r="AS10" i="3"/>
  <c r="AR26" i="3"/>
  <c r="AR22" i="3"/>
  <c r="AR14" i="3"/>
  <c r="AL32" i="3"/>
  <c r="AL31" i="3"/>
  <c r="AL30" i="3"/>
  <c r="AL29" i="3"/>
  <c r="AL28" i="3"/>
  <c r="AL27" i="3"/>
  <c r="AL25" i="3"/>
  <c r="AL24" i="3"/>
  <c r="AL23" i="3"/>
  <c r="AL21" i="3"/>
  <c r="AL20" i="3"/>
  <c r="AL19" i="3"/>
  <c r="AL18" i="3"/>
  <c r="AL17" i="3"/>
  <c r="AL16" i="3"/>
  <c r="AL15" i="3"/>
  <c r="AL11" i="3"/>
  <c r="AL10" i="3"/>
  <c r="AK26" i="3"/>
  <c r="AK22" i="3"/>
  <c r="AK14" i="3"/>
  <c r="AK9" i="3"/>
  <c r="AL22" i="3" l="1"/>
  <c r="AS9" i="3"/>
  <c r="AS22" i="3"/>
  <c r="AK36" i="3"/>
  <c r="AR36" i="3"/>
  <c r="AS26" i="3"/>
  <c r="AS14" i="3"/>
  <c r="AL26" i="3"/>
  <c r="AL14" i="3"/>
  <c r="AL9" i="3"/>
  <c r="AH33" i="3"/>
  <c r="AH32" i="3"/>
  <c r="AH31" i="3"/>
  <c r="AH30" i="3"/>
  <c r="AH29" i="3"/>
  <c r="AH28" i="3"/>
  <c r="AH27" i="3"/>
  <c r="AH25" i="3"/>
  <c r="AH24" i="3"/>
  <c r="AH23" i="3"/>
  <c r="AH21" i="3"/>
  <c r="AH20" i="3"/>
  <c r="AH19" i="3"/>
  <c r="AH18" i="3"/>
  <c r="AH17" i="3"/>
  <c r="AH16" i="3"/>
  <c r="AH15" i="3"/>
  <c r="AH11" i="3"/>
  <c r="AH10" i="3"/>
  <c r="AG26" i="3"/>
  <c r="AG22" i="3"/>
  <c r="AG14" i="3"/>
  <c r="AG9" i="3"/>
  <c r="X32" i="3"/>
  <c r="X31" i="3"/>
  <c r="X30" i="3"/>
  <c r="X29" i="3"/>
  <c r="X28" i="3"/>
  <c r="X27" i="3"/>
  <c r="X25" i="3"/>
  <c r="X24" i="3"/>
  <c r="X23" i="3"/>
  <c r="X21" i="3"/>
  <c r="X20" i="3"/>
  <c r="X18" i="3"/>
  <c r="X17" i="3"/>
  <c r="X16" i="3"/>
  <c r="X15" i="3"/>
  <c r="X11" i="3"/>
  <c r="X10" i="3"/>
  <c r="W26" i="3"/>
  <c r="W22" i="3"/>
  <c r="W14" i="3"/>
  <c r="W9" i="3"/>
  <c r="AH9" i="3" l="1"/>
  <c r="AH22" i="3"/>
  <c r="W36" i="3"/>
  <c r="AG36" i="3"/>
  <c r="AS34" i="3"/>
  <c r="AS36" i="3" s="1"/>
  <c r="AL34" i="3"/>
  <c r="AL36" i="3" s="1"/>
  <c r="AH26" i="3"/>
  <c r="AH14" i="3"/>
  <c r="X26" i="3"/>
  <c r="X22" i="3"/>
  <c r="X14" i="3"/>
  <c r="X9" i="3"/>
  <c r="T32" i="3"/>
  <c r="T31" i="3"/>
  <c r="T30" i="3"/>
  <c r="T29" i="3"/>
  <c r="T28" i="3"/>
  <c r="T27" i="3"/>
  <c r="T25" i="3"/>
  <c r="T24" i="3"/>
  <c r="T23" i="3"/>
  <c r="T20" i="3"/>
  <c r="T19" i="3"/>
  <c r="T18" i="3"/>
  <c r="T17" i="3"/>
  <c r="T16" i="3"/>
  <c r="T15" i="3"/>
  <c r="T11" i="3"/>
  <c r="T10" i="3"/>
  <c r="S26" i="3"/>
  <c r="S22" i="3"/>
  <c r="S14" i="3"/>
  <c r="S9" i="3"/>
  <c r="AH34" i="3" l="1"/>
  <c r="AH36" i="3" s="1"/>
  <c r="S36" i="3"/>
  <c r="T9" i="3"/>
  <c r="T22" i="3"/>
  <c r="X34" i="3"/>
  <c r="X36" i="3" s="1"/>
  <c r="T26" i="3"/>
  <c r="T14" i="3"/>
  <c r="T34" i="3" l="1"/>
  <c r="T36" i="3" s="1"/>
  <c r="P33" i="3" l="1"/>
  <c r="P32" i="3"/>
  <c r="P31" i="3"/>
  <c r="P30" i="3"/>
  <c r="P29" i="3"/>
  <c r="P28" i="3"/>
  <c r="P27" i="3"/>
  <c r="P25" i="3"/>
  <c r="P24" i="3"/>
  <c r="P23" i="3"/>
  <c r="P20" i="3"/>
  <c r="P19" i="3"/>
  <c r="P18" i="3"/>
  <c r="P17" i="3"/>
  <c r="P16" i="3"/>
  <c r="P15" i="3"/>
  <c r="P11" i="3"/>
  <c r="P10" i="3"/>
  <c r="O26" i="3"/>
  <c r="O22" i="3"/>
  <c r="O14" i="3"/>
  <c r="O9" i="3"/>
  <c r="D29" i="3"/>
  <c r="D25" i="3"/>
  <c r="D24" i="3"/>
  <c r="D23" i="3"/>
  <c r="D10" i="3"/>
  <c r="D11" i="3"/>
  <c r="D15" i="3"/>
  <c r="D16" i="3"/>
  <c r="D17" i="3"/>
  <c r="D18" i="3"/>
  <c r="D19" i="3"/>
  <c r="D20" i="3"/>
  <c r="D27" i="3"/>
  <c r="D28" i="3"/>
  <c r="D30" i="3"/>
  <c r="D31" i="3"/>
  <c r="D33" i="3"/>
  <c r="C32" i="3"/>
  <c r="C26" i="3"/>
  <c r="C22" i="3"/>
  <c r="C14" i="3"/>
  <c r="C9" i="3"/>
  <c r="D32" i="3" l="1"/>
  <c r="G32" i="3"/>
  <c r="G34" i="3" s="1"/>
  <c r="G36" i="3" s="1"/>
  <c r="K32" i="3"/>
  <c r="K34" i="3" s="1"/>
  <c r="K36" i="3" s="1"/>
  <c r="H32" i="3"/>
  <c r="H34" i="3" s="1"/>
  <c r="H36" i="3" s="1"/>
  <c r="F32" i="3"/>
  <c r="F34" i="3" s="1"/>
  <c r="F36" i="3" s="1"/>
  <c r="L32" i="3"/>
  <c r="L34" i="3" s="1"/>
  <c r="L36" i="3" s="1"/>
  <c r="E32" i="3"/>
  <c r="E34" i="3" s="1"/>
  <c r="E36" i="3" s="1"/>
  <c r="I32" i="3"/>
  <c r="I34" i="3" s="1"/>
  <c r="I36" i="3" s="1"/>
  <c r="J32" i="3"/>
  <c r="J34" i="3" s="1"/>
  <c r="J36" i="3" s="1"/>
  <c r="C36" i="3"/>
  <c r="O36" i="3"/>
  <c r="D9" i="3"/>
  <c r="D14" i="3"/>
  <c r="D26" i="3"/>
  <c r="P26" i="3"/>
  <c r="P22" i="3"/>
  <c r="P14" i="3"/>
  <c r="P9" i="3"/>
  <c r="D22" i="3"/>
  <c r="D34" i="3" l="1"/>
  <c r="D36" i="3" s="1"/>
  <c r="P34" i="3"/>
  <c r="P36" i="3" l="1"/>
  <c r="AT34" i="3"/>
  <c r="AU34" i="3" s="1"/>
  <c r="AV34" i="3" s="1"/>
</calcChain>
</file>

<file path=xl/sharedStrings.xml><?xml version="1.0" encoding="utf-8"?>
<sst xmlns="http://schemas.openxmlformats.org/spreadsheetml/2006/main" count="395" uniqueCount="116">
  <si>
    <t>месяцы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</si>
  <si>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</si>
  <si>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</si>
  <si>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</si>
  <si>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</si>
  <si>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</si>
  <si>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</si>
  <si>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</si>
  <si>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</si>
  <si>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</si>
  <si>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</si>
  <si>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</si>
  <si>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</si>
  <si>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</si>
  <si>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</si>
  <si>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</si>
  <si>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</si>
  <si>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</si>
  <si>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</si>
  <si>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</si>
  <si>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</si>
  <si>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</si>
  <si>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</si>
  <si>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</si>
  <si>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</si>
  <si>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</si>
  <si>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</si>
  <si>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</si>
  <si>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</si>
  <si>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</si>
  <si>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</si>
  <si>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</si>
  <si>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</si>
  <si>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</si>
  <si>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</si>
  <si>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</si>
  <si>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 деревянный благоустроенный дом с ХВС, ГВС, канализацией, центральным отоплением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</si>
  <si>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</si>
  <si>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</si>
  <si>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</si>
  <si>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9. Сезонный осмотр конструкций здания( фасадов, стен, фундаментов, кровли, преркрытий, лестниц) Составление актов осмотра.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</si>
  <si>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проведение восстановительных работ,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</si>
  <si>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тепловых пунктов, насосов, запорной арматуры,   систем водоснабжения, обслуживание и ремонт бойлерных, удаление воздуха из системы отопления. Контроль состояния герметичности участков трубопроводов, промывка систем водоснабжения для удаления накипно-коррозионных отложений.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</si>
  <si>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 Смена отдельных участков трубопроводов по необходимости. Ремонт выключателей, замена ламп.</t>
  </si>
  <si>
    <t>13. Аварийное обслуживание</t>
  </si>
  <si>
    <t>14. Текущий ремонт</t>
  </si>
  <si>
    <t>15. Дератизация</t>
  </si>
  <si>
    <t>16. Дезинсекция</t>
  </si>
  <si>
    <t>6 раз(а) в год</t>
  </si>
  <si>
    <t xml:space="preserve">Стоимость на 1 кв. м. общей площади (руб./мес.)  (размер платы в месяц на 1 кв. м.)  </t>
  </si>
  <si>
    <t>Площадь жилых помещений, кв.м</t>
  </si>
  <si>
    <t>Общая годовая стоимость работ по многоквартирным домам, руб.</t>
  </si>
  <si>
    <t>МВК признанный аварийным              деревянный благоустроенный дом с ХВС, ГВС, канализацией, центральным отоплением</t>
  </si>
  <si>
    <t xml:space="preserve"> деревянный благоустроенный с ХВС, ГВС, канализация, печное отопление (без центр отопления)</t>
  </si>
  <si>
    <t xml:space="preserve"> раз(а) в неделю</t>
  </si>
  <si>
    <t>раз(а) в неделю</t>
  </si>
  <si>
    <t xml:space="preserve">3. Уборка мусора с придомовой территории </t>
  </si>
  <si>
    <t>2 раз(а) в год</t>
  </si>
  <si>
    <t>4 раз(а) в неделю контейнера</t>
  </si>
  <si>
    <t>11. Проверка исправности, работоспособности, регулировка и техническое обслуживание  запорной арматуры,   систем водоснабжения, обслуживание и ремонт бойлерных, смена отдельных участков трубопроводов по необходимости. Контроль состояния герметичности участков трубопроводов, промывка систем водоснабжения для удаления накипно-коррозионных отложений. Проверка дымоходов, печей. Устранение неисправности печей. Очистка дымовых труб, устранение завалов дымовых каналов.
Заделка щелей в печах, оштукатуривание, прочистка дымохода.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</si>
  <si>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водоснабжения.Ремонт выключателей, замена ламп.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</si>
  <si>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</si>
  <si>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</si>
  <si>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</si>
  <si>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>Общая годовая стоимость работ по многоквартирным домам</t>
  </si>
  <si>
    <t>Площадь жилых помещений</t>
  </si>
  <si>
    <t xml:space="preserve">Стоимость на 1 кв. м. общей площади (руб./мес.)         (размер платы в месяц на 1 кв. м.)  </t>
  </si>
  <si>
    <t>4. Уборка мусора на контейнерных площадках (помойных ямах)</t>
  </si>
  <si>
    <t xml:space="preserve"> (4 раз в год - помойницы)</t>
  </si>
  <si>
    <t>9. Очистка выгребных ям (для деревянных неблагоустроенных зданий)</t>
  </si>
  <si>
    <t>12. Проверка дымоходов, печей. Устранение неисправности печей. Очистка дымовых труб, устранение завалов дымовых каналов.
Заделка щелей в печах, оштукатуривание, прочистка дымохода.</t>
  </si>
  <si>
    <t>13.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 Ремонт выключателей, замена ламп.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</si>
  <si>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</si>
  <si>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14. Аварийное обслуживание</t>
  </si>
  <si>
    <t>постоянно
на системах водоснабжения, газоснабжения, энергоснабжения</t>
  </si>
  <si>
    <t>15. Текущий ремонт</t>
  </si>
  <si>
    <t>16. Дератизация</t>
  </si>
  <si>
    <t>17. Дезинсекция</t>
  </si>
  <si>
    <t xml:space="preserve">  деревянный не благоустроенный без канализации, без ХВС (колонка) с печным отоплением (без центр отопления)</t>
  </si>
  <si>
    <t xml:space="preserve"> МВК признанный аварийным  деревянный не благоустроенный без канализации, без ХВС (колонка) с печным отоплением (без центр отопления)</t>
  </si>
  <si>
    <t xml:space="preserve"> деревянный не благоустроенный без канализации, без ХВС (колонка) с  центр отоплением</t>
  </si>
  <si>
    <t>12. Проверка исправности, работоспособности, регулировка и техническое обслуживание тепловых пунктов, насосов, запорной арматуры,    обслуживание и ремонт бойлерных, удаление воздуха из системы отопления. Контроль состояния герметичности участков трубопроводов.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</si>
  <si>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проверка автоматических регуляторов и устройств,   консервация и расконсервация системы отопления, промывка централизованных систем теплоснабжения для удаления накипно-коррозионных отложений. Смена отдельных участков трубопроводов по необходимости. Ремонт выключателей, замена ламп.</t>
  </si>
  <si>
    <t xml:space="preserve"> Проверка наличия тяги в дымовентиляционных каналах  2 раз(а) в год. Проверка заземления оболочки электрокабеля, замеры сопротивления 4 раз(а) в год. . Регулировка систем отопления 2 раза в год. Консервация и расконсервация системы отопления 1 раз в год.</t>
  </si>
  <si>
    <t>постоянно
на системах теплоснабжения, газоснабжения, энергоснабжения</t>
  </si>
  <si>
    <t xml:space="preserve"> МВК признанный аварийным  деревянный не благоустроенный без канализации, без ХВС (колонка) с  центр отоплением</t>
  </si>
  <si>
    <t>Лот № 6 Маймаксанский территориальный округ</t>
  </si>
  <si>
    <t>ул. Гидролизная</t>
  </si>
  <si>
    <t>5</t>
  </si>
  <si>
    <t>9</t>
  </si>
  <si>
    <t>ул. Победы</t>
  </si>
  <si>
    <t>116,1</t>
  </si>
  <si>
    <t>120,2</t>
  </si>
  <si>
    <t>124,1</t>
  </si>
  <si>
    <t>126</t>
  </si>
  <si>
    <t>ул. Юности</t>
  </si>
  <si>
    <t>4</t>
  </si>
  <si>
    <t>8</t>
  </si>
  <si>
    <t>ул. Буденого</t>
  </si>
  <si>
    <t>10</t>
  </si>
  <si>
    <t>10,1</t>
  </si>
  <si>
    <t>ул. М. Новова</t>
  </si>
  <si>
    <t>25</t>
  </si>
  <si>
    <t>102,1</t>
  </si>
  <si>
    <t>102,2</t>
  </si>
  <si>
    <t>106,1</t>
  </si>
  <si>
    <t>132</t>
  </si>
  <si>
    <t>81</t>
  </si>
  <si>
    <t>ул. Байкальская</t>
  </si>
  <si>
    <t>1,2</t>
  </si>
  <si>
    <t>ул. Стахановская</t>
  </si>
  <si>
    <t>47,1</t>
  </si>
  <si>
    <t>48</t>
  </si>
  <si>
    <t>50</t>
  </si>
  <si>
    <t>49</t>
  </si>
  <si>
    <t>Покос травы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</si>
</sst>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FF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right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7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" fontId="8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12" fillId="2" borderId="7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4"/>
  <sheetViews>
    <sheetView tabSelected="1" view="pageBreakPreview" topLeftCell="AJ25" zoomScale="86" zoomScaleNormal="100" zoomScaleSheetLayoutView="86" workbookViewId="0">
      <selection activeCell="AT33" sqref="AT33:AX37"/>
    </sheetView>
  </sheetViews>
  <sheetFormatPr defaultRowHeight="12.75" x14ac:dyDescent="0.2"/>
  <cols>
    <col min="1" max="1" width="70.140625" style="21" customWidth="1"/>
    <col min="2" max="2" width="34.7109375" style="14" customWidth="1"/>
    <col min="3" max="3" width="27.140625" style="14" customWidth="1"/>
    <col min="4" max="12" width="9.28515625" style="20" customWidth="1"/>
    <col min="13" max="13" width="72.85546875" customWidth="1"/>
    <col min="14" max="15" width="34.28515625" customWidth="1"/>
    <col min="17" max="17" width="72.85546875" customWidth="1"/>
    <col min="18" max="19" width="34.28515625" customWidth="1"/>
    <col min="21" max="21" width="72.85546875" style="44" customWidth="1"/>
    <col min="22" max="23" width="34.28515625" style="44" customWidth="1"/>
    <col min="24" max="30" width="9.140625" style="44"/>
    <col min="31" max="31" width="72.85546875" style="44" customWidth="1"/>
    <col min="32" max="33" width="34.28515625" style="44" customWidth="1"/>
    <col min="34" max="34" width="9.140625" style="44"/>
    <col min="35" max="35" width="72.85546875" style="44" customWidth="1"/>
    <col min="36" max="37" width="34.28515625" style="44" customWidth="1"/>
    <col min="38" max="41" width="9.140625" style="44"/>
    <col min="42" max="42" width="72.85546875" style="44" customWidth="1"/>
    <col min="43" max="44" width="34.28515625" style="44" customWidth="1"/>
    <col min="45" max="45" width="9.140625" style="44"/>
    <col min="46" max="46" width="11.5703125" bestFit="1" customWidth="1"/>
    <col min="47" max="47" width="11.28515625" customWidth="1"/>
    <col min="48" max="48" width="11.42578125" customWidth="1"/>
  </cols>
  <sheetData>
    <row r="1" spans="1:45" s="1" customFormat="1" ht="16.5" customHeight="1" x14ac:dyDescent="0.25">
      <c r="A1" s="13" t="s">
        <v>17</v>
      </c>
      <c r="B1" s="13"/>
      <c r="C1" s="10"/>
      <c r="D1" s="6" t="s">
        <v>37</v>
      </c>
      <c r="E1" s="6"/>
      <c r="F1" s="6"/>
      <c r="G1" s="6"/>
      <c r="H1" s="6"/>
      <c r="I1" s="6"/>
      <c r="J1" s="6"/>
      <c r="K1" s="6"/>
      <c r="L1" s="6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s="1" customFormat="1" ht="16.5" customHeight="1" x14ac:dyDescent="0.25">
      <c r="A2" s="13" t="s">
        <v>16</v>
      </c>
      <c r="B2" s="13"/>
      <c r="C2" s="10"/>
      <c r="D2" s="3" t="s">
        <v>38</v>
      </c>
      <c r="E2" s="3"/>
      <c r="F2" s="3"/>
      <c r="G2" s="3"/>
      <c r="H2" s="3"/>
      <c r="I2" s="3"/>
      <c r="J2" s="3"/>
      <c r="K2" s="3"/>
      <c r="L2" s="3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</row>
    <row r="3" spans="1:45" s="1" customFormat="1" ht="16.5" customHeight="1" x14ac:dyDescent="0.25">
      <c r="A3" s="13" t="s">
        <v>15</v>
      </c>
      <c r="B3" s="13"/>
      <c r="C3" s="10"/>
      <c r="D3" s="3" t="s">
        <v>39</v>
      </c>
      <c r="E3" s="3"/>
      <c r="F3" s="3"/>
      <c r="G3" s="3"/>
      <c r="H3" s="3"/>
      <c r="I3" s="3"/>
      <c r="J3" s="3"/>
      <c r="K3" s="3"/>
      <c r="L3" s="3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</row>
    <row r="4" spans="1:45" s="1" customFormat="1" ht="16.5" customHeight="1" x14ac:dyDescent="0.2">
      <c r="A4" s="13" t="s">
        <v>14</v>
      </c>
      <c r="B4" s="13"/>
      <c r="C4" s="13"/>
      <c r="D4" s="20"/>
      <c r="E4" s="20"/>
      <c r="F4" s="20"/>
      <c r="G4" s="20"/>
      <c r="H4" s="20"/>
      <c r="I4" s="20"/>
      <c r="J4" s="20"/>
      <c r="K4" s="20"/>
      <c r="L4" s="20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45" s="1" customFormat="1" x14ac:dyDescent="0.2">
      <c r="A5" s="24" t="s">
        <v>86</v>
      </c>
      <c r="B5" s="14"/>
      <c r="C5" s="14"/>
      <c r="D5" s="20"/>
      <c r="E5" s="20"/>
      <c r="F5" s="20"/>
      <c r="G5" s="20"/>
      <c r="H5" s="20"/>
      <c r="I5" s="20"/>
      <c r="J5" s="20"/>
      <c r="K5" s="20"/>
      <c r="L5" s="20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</row>
    <row r="6" spans="1:45" s="49" customFormat="1" ht="43.5" customHeight="1" x14ac:dyDescent="0.2">
      <c r="A6" s="53" t="s">
        <v>13</v>
      </c>
      <c r="B6" s="53" t="s">
        <v>11</v>
      </c>
      <c r="C6" s="48" t="s">
        <v>12</v>
      </c>
      <c r="D6" s="54" t="s">
        <v>87</v>
      </c>
      <c r="E6" s="54" t="s">
        <v>87</v>
      </c>
      <c r="F6" s="54" t="s">
        <v>90</v>
      </c>
      <c r="G6" s="54" t="s">
        <v>90</v>
      </c>
      <c r="H6" s="54" t="s">
        <v>90</v>
      </c>
      <c r="I6" s="54" t="s">
        <v>90</v>
      </c>
      <c r="J6" s="54" t="s">
        <v>95</v>
      </c>
      <c r="K6" s="54" t="s">
        <v>87</v>
      </c>
      <c r="L6" s="54" t="s">
        <v>87</v>
      </c>
      <c r="M6" s="53" t="s">
        <v>13</v>
      </c>
      <c r="N6" s="53" t="s">
        <v>11</v>
      </c>
      <c r="O6" s="48" t="s">
        <v>12</v>
      </c>
      <c r="P6" s="54" t="s">
        <v>98</v>
      </c>
      <c r="Q6" s="55" t="s">
        <v>13</v>
      </c>
      <c r="R6" s="56" t="s">
        <v>11</v>
      </c>
      <c r="S6" s="47" t="s">
        <v>12</v>
      </c>
      <c r="T6" s="54" t="s">
        <v>90</v>
      </c>
      <c r="U6" s="55" t="s">
        <v>13</v>
      </c>
      <c r="V6" s="56" t="s">
        <v>11</v>
      </c>
      <c r="W6" s="47" t="s">
        <v>12</v>
      </c>
      <c r="X6" s="54" t="s">
        <v>101</v>
      </c>
      <c r="Y6" s="54" t="s">
        <v>101</v>
      </c>
      <c r="Z6" s="54" t="s">
        <v>101</v>
      </c>
      <c r="AA6" s="54" t="s">
        <v>90</v>
      </c>
      <c r="AB6" s="54" t="s">
        <v>90</v>
      </c>
      <c r="AC6" s="54" t="s">
        <v>90</v>
      </c>
      <c r="AD6" s="54" t="s">
        <v>90</v>
      </c>
      <c r="AE6" s="55" t="s">
        <v>13</v>
      </c>
      <c r="AF6" s="56" t="s">
        <v>11</v>
      </c>
      <c r="AG6" s="47" t="s">
        <v>12</v>
      </c>
      <c r="AH6" s="54" t="s">
        <v>90</v>
      </c>
      <c r="AI6" s="55" t="s">
        <v>13</v>
      </c>
      <c r="AJ6" s="56" t="s">
        <v>11</v>
      </c>
      <c r="AK6" s="47" t="s">
        <v>12</v>
      </c>
      <c r="AL6" s="54" t="s">
        <v>108</v>
      </c>
      <c r="AM6" s="54" t="s">
        <v>110</v>
      </c>
      <c r="AN6" s="54" t="s">
        <v>110</v>
      </c>
      <c r="AO6" s="54" t="s">
        <v>110</v>
      </c>
      <c r="AP6" s="55" t="s">
        <v>13</v>
      </c>
      <c r="AQ6" s="56" t="s">
        <v>11</v>
      </c>
      <c r="AR6" s="47" t="s">
        <v>12</v>
      </c>
      <c r="AS6" s="54" t="s">
        <v>110</v>
      </c>
    </row>
    <row r="7" spans="1:45" s="50" customFormat="1" ht="71.25" customHeight="1" x14ac:dyDescent="0.2">
      <c r="A7" s="53"/>
      <c r="B7" s="53"/>
      <c r="C7" s="53" t="s">
        <v>36</v>
      </c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 t="s">
        <v>52</v>
      </c>
      <c r="P7" s="54"/>
      <c r="Q7" s="55"/>
      <c r="R7" s="56"/>
      <c r="S7" s="56" t="s">
        <v>53</v>
      </c>
      <c r="T7" s="54"/>
      <c r="U7" s="55"/>
      <c r="V7" s="56"/>
      <c r="W7" s="56" t="s">
        <v>78</v>
      </c>
      <c r="X7" s="54"/>
      <c r="Y7" s="54"/>
      <c r="Z7" s="54"/>
      <c r="AA7" s="54"/>
      <c r="AB7" s="54"/>
      <c r="AC7" s="54"/>
      <c r="AD7" s="54"/>
      <c r="AE7" s="55"/>
      <c r="AF7" s="56"/>
      <c r="AG7" s="56" t="s">
        <v>79</v>
      </c>
      <c r="AH7" s="54"/>
      <c r="AI7" s="55"/>
      <c r="AJ7" s="56"/>
      <c r="AK7" s="56" t="s">
        <v>80</v>
      </c>
      <c r="AL7" s="54"/>
      <c r="AM7" s="54"/>
      <c r="AN7" s="54"/>
      <c r="AO7" s="54"/>
      <c r="AP7" s="55"/>
      <c r="AQ7" s="56"/>
      <c r="AR7" s="56" t="s">
        <v>85</v>
      </c>
      <c r="AS7" s="54"/>
    </row>
    <row r="8" spans="1:45" s="50" customFormat="1" ht="22.5" customHeight="1" x14ac:dyDescent="0.2">
      <c r="A8" s="53"/>
      <c r="B8" s="53"/>
      <c r="C8" s="53"/>
      <c r="D8" s="22" t="s">
        <v>88</v>
      </c>
      <c r="E8" s="22" t="s">
        <v>89</v>
      </c>
      <c r="F8" s="22" t="s">
        <v>91</v>
      </c>
      <c r="G8" s="22" t="s">
        <v>92</v>
      </c>
      <c r="H8" s="22" t="s">
        <v>93</v>
      </c>
      <c r="I8" s="22" t="s">
        <v>94</v>
      </c>
      <c r="J8" s="22" t="s">
        <v>89</v>
      </c>
      <c r="K8" s="22" t="s">
        <v>96</v>
      </c>
      <c r="L8" s="22" t="s">
        <v>97</v>
      </c>
      <c r="M8" s="53"/>
      <c r="N8" s="53"/>
      <c r="O8" s="53"/>
      <c r="P8" s="22" t="s">
        <v>99</v>
      </c>
      <c r="Q8" s="55"/>
      <c r="R8" s="56"/>
      <c r="S8" s="56"/>
      <c r="T8" s="22" t="s">
        <v>100</v>
      </c>
      <c r="U8" s="55"/>
      <c r="V8" s="56"/>
      <c r="W8" s="56"/>
      <c r="X8" s="22" t="s">
        <v>96</v>
      </c>
      <c r="Y8" s="22" t="s">
        <v>89</v>
      </c>
      <c r="Z8" s="22" t="s">
        <v>102</v>
      </c>
      <c r="AA8" s="22" t="s">
        <v>103</v>
      </c>
      <c r="AB8" s="22" t="s">
        <v>104</v>
      </c>
      <c r="AC8" s="22" t="s">
        <v>105</v>
      </c>
      <c r="AD8" s="22" t="s">
        <v>106</v>
      </c>
      <c r="AE8" s="55"/>
      <c r="AF8" s="56"/>
      <c r="AG8" s="56"/>
      <c r="AH8" s="22" t="s">
        <v>107</v>
      </c>
      <c r="AI8" s="55"/>
      <c r="AJ8" s="56"/>
      <c r="AK8" s="56"/>
      <c r="AL8" s="22" t="s">
        <v>109</v>
      </c>
      <c r="AM8" s="22" t="s">
        <v>111</v>
      </c>
      <c r="AN8" s="22" t="s">
        <v>112</v>
      </c>
      <c r="AO8" s="22" t="s">
        <v>113</v>
      </c>
      <c r="AP8" s="55"/>
      <c r="AQ8" s="56"/>
      <c r="AR8" s="56"/>
      <c r="AS8" s="22" t="s">
        <v>114</v>
      </c>
    </row>
    <row r="9" spans="1:45" s="49" customFormat="1" ht="12.75" customHeight="1" x14ac:dyDescent="0.2">
      <c r="A9" s="30" t="s">
        <v>10</v>
      </c>
      <c r="B9" s="33"/>
      <c r="C9" s="39">
        <f>SUM(C10:C13)</f>
        <v>1.17</v>
      </c>
      <c r="D9" s="51">
        <f t="shared" ref="D9:L9" si="0">SUM(D10:D13)</f>
        <v>8544.7439999999988</v>
      </c>
      <c r="E9" s="51">
        <f t="shared" si="0"/>
        <v>8700.5879999999997</v>
      </c>
      <c r="F9" s="51">
        <f t="shared" si="0"/>
        <v>7365.384</v>
      </c>
      <c r="G9" s="51">
        <f t="shared" si="0"/>
        <v>7545.0959999999995</v>
      </c>
      <c r="H9" s="51">
        <f t="shared" si="0"/>
        <v>7290.9719999999998</v>
      </c>
      <c r="I9" s="51">
        <f t="shared" si="0"/>
        <v>7376.6159999999991</v>
      </c>
      <c r="J9" s="51">
        <f t="shared" si="0"/>
        <v>2611.4399999999996</v>
      </c>
      <c r="K9" s="51">
        <f t="shared" si="0"/>
        <v>5038.9560000000001</v>
      </c>
      <c r="L9" s="51">
        <f t="shared" si="0"/>
        <v>6049.8359999999993</v>
      </c>
      <c r="M9" s="30" t="s">
        <v>10</v>
      </c>
      <c r="N9" s="33"/>
      <c r="O9" s="39">
        <f>SUM(O10:O13)</f>
        <v>0</v>
      </c>
      <c r="P9" s="51">
        <f t="shared" ref="P9" si="1">SUM(P10:P13)</f>
        <v>0</v>
      </c>
      <c r="Q9" s="30" t="s">
        <v>10</v>
      </c>
      <c r="R9" s="33"/>
      <c r="S9" s="39">
        <f>SUM(S10:S11)</f>
        <v>1.17</v>
      </c>
      <c r="T9" s="51">
        <f t="shared" ref="T9" si="2">SUM(T10:T13)</f>
        <v>4694.9759999999997</v>
      </c>
      <c r="U9" s="30" t="s">
        <v>10</v>
      </c>
      <c r="V9" s="33"/>
      <c r="W9" s="39">
        <f>SUM(W10:W11)</f>
        <v>1.17</v>
      </c>
      <c r="X9" s="51">
        <f t="shared" ref="X9:AD9" si="3">SUM(X10:X13)</f>
        <v>7219.3680000000004</v>
      </c>
      <c r="Y9" s="51">
        <f t="shared" si="3"/>
        <v>7285.3559999999998</v>
      </c>
      <c r="Z9" s="51">
        <f t="shared" si="3"/>
        <v>5672.16</v>
      </c>
      <c r="AA9" s="51">
        <f t="shared" si="3"/>
        <v>2785.5360000000001</v>
      </c>
      <c r="AB9" s="51">
        <f t="shared" si="3"/>
        <v>2809.404</v>
      </c>
      <c r="AC9" s="51">
        <f t="shared" si="3"/>
        <v>9905.2199999999993</v>
      </c>
      <c r="AD9" s="51">
        <f t="shared" si="3"/>
        <v>7286.7599999999993</v>
      </c>
      <c r="AE9" s="30" t="s">
        <v>10</v>
      </c>
      <c r="AF9" s="33"/>
      <c r="AG9" s="39">
        <f>SUM(AG10:AG13)</f>
        <v>0</v>
      </c>
      <c r="AH9" s="51">
        <f t="shared" ref="AH9" si="4">SUM(AH10:AH13)</f>
        <v>0</v>
      </c>
      <c r="AI9" s="30" t="s">
        <v>10</v>
      </c>
      <c r="AJ9" s="33"/>
      <c r="AK9" s="39">
        <f>SUM(AK10:AK13)</f>
        <v>1.17</v>
      </c>
      <c r="AL9" s="51">
        <f t="shared" ref="AL9:AO9" si="5">SUM(AL10:AL13)</f>
        <v>6734.9879999999994</v>
      </c>
      <c r="AM9" s="51">
        <f t="shared" si="5"/>
        <v>9950.1479999999992</v>
      </c>
      <c r="AN9" s="51">
        <f t="shared" si="5"/>
        <v>7248.851999999999</v>
      </c>
      <c r="AO9" s="51">
        <f t="shared" si="5"/>
        <v>7539.48</v>
      </c>
      <c r="AP9" s="30" t="s">
        <v>10</v>
      </c>
      <c r="AQ9" s="33"/>
      <c r="AR9" s="52">
        <v>0</v>
      </c>
      <c r="AS9" s="51">
        <f t="shared" ref="AS9" si="6">SUM(AS10:AS13)</f>
        <v>0</v>
      </c>
    </row>
    <row r="10" spans="1:45" s="1" customFormat="1" ht="12.75" customHeight="1" x14ac:dyDescent="0.2">
      <c r="A10" s="29" t="s">
        <v>18</v>
      </c>
      <c r="B10" s="27" t="s">
        <v>32</v>
      </c>
      <c r="C10" s="27">
        <v>0.99</v>
      </c>
      <c r="D10" s="11">
        <f>$C$10*D35*12</f>
        <v>7230.1679999999997</v>
      </c>
      <c r="E10" s="11">
        <f t="shared" ref="E10:L10" si="7">$C$10*E35*12</f>
        <v>7362.0360000000001</v>
      </c>
      <c r="F10" s="11">
        <f t="shared" si="7"/>
        <v>6232.2480000000005</v>
      </c>
      <c r="G10" s="11">
        <f t="shared" si="7"/>
        <v>6384.3119999999999</v>
      </c>
      <c r="H10" s="11">
        <f t="shared" si="7"/>
        <v>6169.2839999999997</v>
      </c>
      <c r="I10" s="11">
        <f t="shared" si="7"/>
        <v>6241.7519999999995</v>
      </c>
      <c r="J10" s="11">
        <f t="shared" si="7"/>
        <v>2209.6799999999998</v>
      </c>
      <c r="K10" s="11">
        <f t="shared" si="7"/>
        <v>4263.732</v>
      </c>
      <c r="L10" s="11">
        <f t="shared" si="7"/>
        <v>5119.0919999999996</v>
      </c>
      <c r="M10" s="29" t="s">
        <v>18</v>
      </c>
      <c r="N10" s="27" t="s">
        <v>32</v>
      </c>
      <c r="O10" s="27">
        <v>0</v>
      </c>
      <c r="P10" s="11">
        <f>$O$10*P35*12</f>
        <v>0</v>
      </c>
      <c r="Q10" s="31" t="s">
        <v>18</v>
      </c>
      <c r="R10" s="27" t="s">
        <v>54</v>
      </c>
      <c r="S10" s="27">
        <v>0.99</v>
      </c>
      <c r="T10" s="11">
        <f>$S$10*T35*12</f>
        <v>3972.6719999999996</v>
      </c>
      <c r="U10" s="31" t="s">
        <v>18</v>
      </c>
      <c r="V10" s="27" t="s">
        <v>54</v>
      </c>
      <c r="W10" s="27">
        <v>0.99</v>
      </c>
      <c r="X10" s="11">
        <f>$W$10*X35*12</f>
        <v>6108.6960000000008</v>
      </c>
      <c r="Y10" s="11">
        <f t="shared" ref="Y10:AD10" si="8">$W$10*Y35*12</f>
        <v>6164.5320000000002</v>
      </c>
      <c r="Z10" s="11">
        <f t="shared" si="8"/>
        <v>4799.5199999999995</v>
      </c>
      <c r="AA10" s="11">
        <f t="shared" si="8"/>
        <v>2356.9920000000002</v>
      </c>
      <c r="AB10" s="11">
        <f t="shared" si="8"/>
        <v>2377.1880000000001</v>
      </c>
      <c r="AC10" s="11">
        <f t="shared" si="8"/>
        <v>8381.34</v>
      </c>
      <c r="AD10" s="11">
        <f t="shared" si="8"/>
        <v>6165.7199999999993</v>
      </c>
      <c r="AE10" s="31" t="s">
        <v>18</v>
      </c>
      <c r="AF10" s="27" t="s">
        <v>54</v>
      </c>
      <c r="AG10" s="27">
        <v>0</v>
      </c>
      <c r="AH10" s="11">
        <f>$AG$10*AH35*12</f>
        <v>0</v>
      </c>
      <c r="AI10" s="31" t="s">
        <v>18</v>
      </c>
      <c r="AJ10" s="27" t="s">
        <v>32</v>
      </c>
      <c r="AK10" s="27">
        <v>0.99</v>
      </c>
      <c r="AL10" s="11">
        <f>$AK$10*AL35*12</f>
        <v>5698.8359999999993</v>
      </c>
      <c r="AM10" s="11">
        <f t="shared" ref="AM10:AO10" si="9">$AK$10*AM35*12</f>
        <v>8419.3559999999998</v>
      </c>
      <c r="AN10" s="11">
        <f t="shared" si="9"/>
        <v>6133.6439999999993</v>
      </c>
      <c r="AO10" s="11">
        <f t="shared" si="9"/>
        <v>6379.5599999999995</v>
      </c>
      <c r="AP10" s="31" t="s">
        <v>18</v>
      </c>
      <c r="AQ10" s="27" t="s">
        <v>32</v>
      </c>
      <c r="AR10" s="46">
        <v>0</v>
      </c>
      <c r="AS10" s="11">
        <f>$AR$10*AS35*12</f>
        <v>0</v>
      </c>
    </row>
    <row r="11" spans="1:45" s="1" customFormat="1" ht="28.5" customHeight="1" x14ac:dyDescent="0.2">
      <c r="A11" s="29" t="s">
        <v>23</v>
      </c>
      <c r="B11" s="27" t="s">
        <v>33</v>
      </c>
      <c r="C11" s="27">
        <v>0.18</v>
      </c>
      <c r="D11" s="11">
        <f>$C$11*D35*12</f>
        <v>1314.576</v>
      </c>
      <c r="E11" s="11">
        <f t="shared" ref="E11:L11" si="10">$C$11*E35*12</f>
        <v>1338.5520000000001</v>
      </c>
      <c r="F11" s="11">
        <f t="shared" si="10"/>
        <v>1133.136</v>
      </c>
      <c r="G11" s="11">
        <f t="shared" si="10"/>
        <v>1160.7840000000001</v>
      </c>
      <c r="H11" s="11">
        <f t="shared" si="10"/>
        <v>1121.6879999999999</v>
      </c>
      <c r="I11" s="11">
        <f t="shared" si="10"/>
        <v>1134.8639999999998</v>
      </c>
      <c r="J11" s="11">
        <f t="shared" si="10"/>
        <v>401.76</v>
      </c>
      <c r="K11" s="11">
        <f t="shared" si="10"/>
        <v>775.22399999999993</v>
      </c>
      <c r="L11" s="11">
        <f t="shared" si="10"/>
        <v>930.74399999999991</v>
      </c>
      <c r="M11" s="29" t="s">
        <v>23</v>
      </c>
      <c r="N11" s="27" t="s">
        <v>33</v>
      </c>
      <c r="O11" s="27">
        <v>0</v>
      </c>
      <c r="P11" s="11">
        <f>$O$11*P35*12</f>
        <v>0</v>
      </c>
      <c r="Q11" s="29" t="s">
        <v>23</v>
      </c>
      <c r="R11" s="27" t="s">
        <v>55</v>
      </c>
      <c r="S11" s="27">
        <v>0.18</v>
      </c>
      <c r="T11" s="11">
        <f>$S$11*T35*12</f>
        <v>722.30399999999986</v>
      </c>
      <c r="U11" s="29" t="s">
        <v>23</v>
      </c>
      <c r="V11" s="27" t="s">
        <v>55</v>
      </c>
      <c r="W11" s="27">
        <v>0.18</v>
      </c>
      <c r="X11" s="11">
        <f>$W$11*X35*12</f>
        <v>1110.672</v>
      </c>
      <c r="Y11" s="11">
        <f t="shared" ref="Y11:AD11" si="11">$W$11*Y35*12</f>
        <v>1120.8239999999998</v>
      </c>
      <c r="Z11" s="11">
        <f t="shared" si="11"/>
        <v>872.64</v>
      </c>
      <c r="AA11" s="11">
        <f t="shared" si="11"/>
        <v>428.54399999999998</v>
      </c>
      <c r="AB11" s="11">
        <f t="shared" si="11"/>
        <v>432.21600000000001</v>
      </c>
      <c r="AC11" s="11">
        <f t="shared" si="11"/>
        <v>1523.8799999999999</v>
      </c>
      <c r="AD11" s="11">
        <f t="shared" si="11"/>
        <v>1121.04</v>
      </c>
      <c r="AE11" s="29" t="s">
        <v>23</v>
      </c>
      <c r="AF11" s="27" t="s">
        <v>55</v>
      </c>
      <c r="AG11" s="27">
        <v>0</v>
      </c>
      <c r="AH11" s="11">
        <f>$AG$11*AH35*12</f>
        <v>0</v>
      </c>
      <c r="AI11" s="29" t="s">
        <v>23</v>
      </c>
      <c r="AJ11" s="27" t="s">
        <v>33</v>
      </c>
      <c r="AK11" s="27">
        <v>0.18</v>
      </c>
      <c r="AL11" s="11">
        <f>$AK$11*AL35*12</f>
        <v>1036.1519999999998</v>
      </c>
      <c r="AM11" s="11">
        <f t="shared" ref="AM11:AO11" si="12">$AK$11*AM35*12</f>
        <v>1530.7919999999999</v>
      </c>
      <c r="AN11" s="11">
        <f t="shared" si="12"/>
        <v>1115.2079999999999</v>
      </c>
      <c r="AO11" s="11">
        <f t="shared" si="12"/>
        <v>1159.92</v>
      </c>
      <c r="AP11" s="29" t="s">
        <v>23</v>
      </c>
      <c r="AQ11" s="27" t="s">
        <v>33</v>
      </c>
      <c r="AR11" s="46">
        <v>0</v>
      </c>
      <c r="AS11" s="11">
        <f>$AR$11*AS35*12</f>
        <v>0</v>
      </c>
    </row>
    <row r="12" spans="1:45" s="12" customFormat="1" x14ac:dyDescent="0.2">
      <c r="A12" s="29"/>
      <c r="B12" s="27"/>
      <c r="C12" s="27"/>
      <c r="D12" s="11"/>
      <c r="E12" s="11"/>
      <c r="F12" s="11"/>
      <c r="G12" s="11"/>
      <c r="H12" s="11"/>
      <c r="I12" s="11"/>
      <c r="J12" s="11"/>
      <c r="K12" s="11"/>
      <c r="L12" s="11"/>
      <c r="M12" s="29"/>
      <c r="N12" s="27"/>
      <c r="O12" s="27"/>
      <c r="P12" s="11"/>
      <c r="Q12" s="31"/>
      <c r="R12" s="27"/>
      <c r="S12" s="27"/>
      <c r="T12" s="11"/>
      <c r="U12" s="31"/>
      <c r="V12" s="27"/>
      <c r="W12" s="27"/>
      <c r="X12" s="11"/>
      <c r="Y12" s="11"/>
      <c r="Z12" s="11"/>
      <c r="AA12" s="11"/>
      <c r="AB12" s="11"/>
      <c r="AC12" s="11"/>
      <c r="AD12" s="11"/>
      <c r="AE12" s="31"/>
      <c r="AF12" s="27"/>
      <c r="AG12" s="27"/>
      <c r="AH12" s="11"/>
      <c r="AI12" s="31"/>
      <c r="AJ12" s="27"/>
      <c r="AK12" s="27"/>
      <c r="AL12" s="11"/>
      <c r="AM12" s="11"/>
      <c r="AN12" s="11"/>
      <c r="AO12" s="11"/>
      <c r="AP12" s="31"/>
      <c r="AQ12" s="27"/>
      <c r="AR12" s="46"/>
      <c r="AS12" s="11"/>
    </row>
    <row r="13" spans="1:45" s="12" customFormat="1" x14ac:dyDescent="0.2">
      <c r="A13" s="29"/>
      <c r="B13" s="27"/>
      <c r="C13" s="27"/>
      <c r="D13" s="11"/>
      <c r="E13" s="11"/>
      <c r="F13" s="11"/>
      <c r="G13" s="11"/>
      <c r="H13" s="11"/>
      <c r="I13" s="11"/>
      <c r="J13" s="11"/>
      <c r="K13" s="11"/>
      <c r="L13" s="11"/>
      <c r="M13" s="29"/>
      <c r="N13" s="27"/>
      <c r="O13" s="27"/>
      <c r="P13" s="11"/>
      <c r="Q13" s="31"/>
      <c r="R13" s="27"/>
      <c r="S13" s="27"/>
      <c r="T13" s="11"/>
      <c r="U13" s="31"/>
      <c r="V13" s="27"/>
      <c r="W13" s="27"/>
      <c r="X13" s="11"/>
      <c r="Y13" s="11"/>
      <c r="Z13" s="11"/>
      <c r="AA13" s="11"/>
      <c r="AB13" s="11"/>
      <c r="AC13" s="11"/>
      <c r="AD13" s="11"/>
      <c r="AE13" s="31"/>
      <c r="AF13" s="27"/>
      <c r="AG13" s="27"/>
      <c r="AH13" s="11"/>
      <c r="AI13" s="31"/>
      <c r="AJ13" s="27"/>
      <c r="AK13" s="27"/>
      <c r="AL13" s="11"/>
      <c r="AM13" s="11"/>
      <c r="AN13" s="11"/>
      <c r="AO13" s="11"/>
      <c r="AP13" s="31"/>
      <c r="AQ13" s="27"/>
      <c r="AR13" s="46"/>
      <c r="AS13" s="11"/>
    </row>
    <row r="14" spans="1:45" s="12" customFormat="1" ht="37.5" customHeight="1" x14ac:dyDescent="0.2">
      <c r="A14" s="30" t="s">
        <v>9</v>
      </c>
      <c r="B14" s="27"/>
      <c r="C14" s="28">
        <f>SUM(C15:C21)</f>
        <v>3.93</v>
      </c>
      <c r="D14" s="16">
        <f>SUM(D15:D21)</f>
        <v>28701.576000000001</v>
      </c>
      <c r="E14" s="16">
        <f t="shared" ref="E14:L14" si="13">SUM(E15:E21)</f>
        <v>29225.052000000003</v>
      </c>
      <c r="F14" s="16">
        <f t="shared" si="13"/>
        <v>24740.136000000002</v>
      </c>
      <c r="G14" s="16">
        <f t="shared" si="13"/>
        <v>25343.784</v>
      </c>
      <c r="H14" s="16">
        <f t="shared" si="13"/>
        <v>24490.187999999995</v>
      </c>
      <c r="I14" s="16">
        <f t="shared" si="13"/>
        <v>24777.864000000001</v>
      </c>
      <c r="J14" s="16">
        <f t="shared" si="13"/>
        <v>8771.76</v>
      </c>
      <c r="K14" s="16">
        <f t="shared" si="13"/>
        <v>16925.724000000002</v>
      </c>
      <c r="L14" s="16">
        <f t="shared" si="13"/>
        <v>20321.243999999999</v>
      </c>
      <c r="M14" s="30" t="s">
        <v>9</v>
      </c>
      <c r="N14" s="27"/>
      <c r="O14" s="28">
        <f>SUM(O15:O21)</f>
        <v>9.8000000000000007</v>
      </c>
      <c r="P14" s="16">
        <f>SUM(P15:P21)</f>
        <v>69842.64</v>
      </c>
      <c r="Q14" s="30" t="s">
        <v>9</v>
      </c>
      <c r="R14" s="27"/>
      <c r="S14" s="28">
        <f>SUM(S15:S21)</f>
        <v>3.93</v>
      </c>
      <c r="T14" s="16">
        <f>SUM(T15:T21)</f>
        <v>15770.304</v>
      </c>
      <c r="U14" s="30" t="s">
        <v>9</v>
      </c>
      <c r="V14" s="27"/>
      <c r="W14" s="28">
        <f>SUM(W15:W21)</f>
        <v>9.08</v>
      </c>
      <c r="X14" s="16">
        <f>SUM(X15:X21)</f>
        <v>56027.232000000004</v>
      </c>
      <c r="Y14" s="16">
        <f t="shared" ref="Y14:AD14" si="14">SUM(Y15:Y21)</f>
        <v>56539.343999999997</v>
      </c>
      <c r="Z14" s="16">
        <f t="shared" si="14"/>
        <v>44019.839999999997</v>
      </c>
      <c r="AA14" s="16">
        <f t="shared" si="14"/>
        <v>21617.664000000001</v>
      </c>
      <c r="AB14" s="16">
        <f t="shared" si="14"/>
        <v>21802.896000000001</v>
      </c>
      <c r="AC14" s="16">
        <f t="shared" si="14"/>
        <v>76871.28</v>
      </c>
      <c r="AD14" s="16">
        <f t="shared" si="14"/>
        <v>56550.240000000005</v>
      </c>
      <c r="AE14" s="30" t="s">
        <v>9</v>
      </c>
      <c r="AF14" s="27"/>
      <c r="AG14" s="28">
        <f>SUM(AG15:AG21)</f>
        <v>9.08</v>
      </c>
      <c r="AH14" s="16">
        <f>SUM(AH15:AH21)</f>
        <v>59132.592000000004</v>
      </c>
      <c r="AI14" s="30" t="s">
        <v>9</v>
      </c>
      <c r="AJ14" s="27"/>
      <c r="AK14" s="28">
        <f>SUM(AK15:AK21)</f>
        <v>9.08</v>
      </c>
      <c r="AL14" s="16">
        <f>SUM(AL15:AL21)</f>
        <v>52268.112000000001</v>
      </c>
      <c r="AM14" s="16">
        <f t="shared" ref="AM14:AO14" si="15">SUM(AM15:AM21)</f>
        <v>77219.952000000005</v>
      </c>
      <c r="AN14" s="16">
        <f t="shared" si="15"/>
        <v>56256.047999999995</v>
      </c>
      <c r="AO14" s="16">
        <f t="shared" si="15"/>
        <v>58511.520000000004</v>
      </c>
      <c r="AP14" s="30" t="s">
        <v>9</v>
      </c>
      <c r="AQ14" s="27"/>
      <c r="AR14" s="45">
        <f>SUM(AR15:AR21)</f>
        <v>9.08</v>
      </c>
      <c r="AS14" s="16">
        <f>SUM(AS15:AS21)</f>
        <v>59252.447999999997</v>
      </c>
    </row>
    <row r="15" spans="1:45" s="12" customFormat="1" x14ac:dyDescent="0.2">
      <c r="A15" s="31" t="s">
        <v>24</v>
      </c>
      <c r="B15" s="27" t="s">
        <v>19</v>
      </c>
      <c r="C15" s="27">
        <v>0.21</v>
      </c>
      <c r="D15" s="11">
        <f>$C$15*12*D35</f>
        <v>1533.672</v>
      </c>
      <c r="E15" s="11">
        <f t="shared" ref="E15:L15" si="16">$C$15*12*E35</f>
        <v>1561.6440000000002</v>
      </c>
      <c r="F15" s="11">
        <f t="shared" si="16"/>
        <v>1321.992</v>
      </c>
      <c r="G15" s="11">
        <f t="shared" si="16"/>
        <v>1354.248</v>
      </c>
      <c r="H15" s="11">
        <f t="shared" si="16"/>
        <v>1308.636</v>
      </c>
      <c r="I15" s="11">
        <f t="shared" si="16"/>
        <v>1324.008</v>
      </c>
      <c r="J15" s="11">
        <f t="shared" si="16"/>
        <v>468.72</v>
      </c>
      <c r="K15" s="11">
        <f t="shared" si="16"/>
        <v>904.428</v>
      </c>
      <c r="L15" s="11">
        <f t="shared" si="16"/>
        <v>1085.8679999999999</v>
      </c>
      <c r="M15" s="31" t="s">
        <v>24</v>
      </c>
      <c r="N15" s="27" t="s">
        <v>19</v>
      </c>
      <c r="O15" s="27">
        <f>0.21+2.37</f>
        <v>2.58</v>
      </c>
      <c r="P15" s="11">
        <f>$O$15*12*P35</f>
        <v>18387.144</v>
      </c>
      <c r="Q15" s="31" t="s">
        <v>56</v>
      </c>
      <c r="R15" s="27" t="s">
        <v>19</v>
      </c>
      <c r="S15" s="27">
        <v>0.21</v>
      </c>
      <c r="T15" s="11">
        <f>$S$15*12*T35</f>
        <v>842.68799999999999</v>
      </c>
      <c r="U15" s="31" t="s">
        <v>56</v>
      </c>
      <c r="V15" s="27" t="s">
        <v>19</v>
      </c>
      <c r="W15" s="27">
        <v>0.21</v>
      </c>
      <c r="X15" s="11">
        <f>$W$15*12*X35</f>
        <v>1295.7840000000001</v>
      </c>
      <c r="Y15" s="11">
        <f t="shared" ref="Y15:AD15" si="17">$W$15*12*Y35</f>
        <v>1307.6279999999999</v>
      </c>
      <c r="Z15" s="11">
        <f t="shared" si="17"/>
        <v>1018.08</v>
      </c>
      <c r="AA15" s="11">
        <f t="shared" si="17"/>
        <v>499.96800000000002</v>
      </c>
      <c r="AB15" s="11">
        <f t="shared" si="17"/>
        <v>504.25200000000001</v>
      </c>
      <c r="AC15" s="11">
        <f t="shared" si="17"/>
        <v>1777.86</v>
      </c>
      <c r="AD15" s="11">
        <f t="shared" si="17"/>
        <v>1307.8800000000001</v>
      </c>
      <c r="AE15" s="31" t="s">
        <v>56</v>
      </c>
      <c r="AF15" s="27" t="s">
        <v>19</v>
      </c>
      <c r="AG15" s="27">
        <v>0.21</v>
      </c>
      <c r="AH15" s="11">
        <f>$AG$15*12*AH35</f>
        <v>1367.604</v>
      </c>
      <c r="AI15" s="31" t="s">
        <v>56</v>
      </c>
      <c r="AJ15" s="27" t="s">
        <v>19</v>
      </c>
      <c r="AK15" s="27">
        <v>0.21</v>
      </c>
      <c r="AL15" s="11">
        <f>$AK$15*12*AL35</f>
        <v>1208.8440000000001</v>
      </c>
      <c r="AM15" s="11">
        <f t="shared" ref="AM15:AO15" si="18">$AK$15*12*AM35</f>
        <v>1785.9240000000002</v>
      </c>
      <c r="AN15" s="11">
        <f t="shared" si="18"/>
        <v>1301.0759999999998</v>
      </c>
      <c r="AO15" s="11">
        <f t="shared" si="18"/>
        <v>1353.24</v>
      </c>
      <c r="AP15" s="31" t="s">
        <v>56</v>
      </c>
      <c r="AQ15" s="27" t="s">
        <v>19</v>
      </c>
      <c r="AR15" s="46">
        <v>0.21</v>
      </c>
      <c r="AS15" s="11">
        <f>$AR$15*12*AS35</f>
        <v>1370.376</v>
      </c>
    </row>
    <row r="16" spans="1:45" s="12" customFormat="1" x14ac:dyDescent="0.2">
      <c r="A16" s="31" t="s">
        <v>25</v>
      </c>
      <c r="B16" s="27" t="s">
        <v>8</v>
      </c>
      <c r="C16" s="27">
        <v>0.49</v>
      </c>
      <c r="D16" s="11">
        <f>$C$16*12*D35</f>
        <v>3578.5680000000002</v>
      </c>
      <c r="E16" s="11">
        <f t="shared" ref="E16:L16" si="19">$C$16*12*E35</f>
        <v>3643.8360000000002</v>
      </c>
      <c r="F16" s="11">
        <f t="shared" si="19"/>
        <v>3084.6480000000001</v>
      </c>
      <c r="G16" s="11">
        <f t="shared" si="19"/>
        <v>3159.9119999999998</v>
      </c>
      <c r="H16" s="11">
        <f t="shared" si="19"/>
        <v>3053.4839999999995</v>
      </c>
      <c r="I16" s="11">
        <f t="shared" si="19"/>
        <v>3089.3519999999999</v>
      </c>
      <c r="J16" s="11">
        <f t="shared" si="19"/>
        <v>1093.68</v>
      </c>
      <c r="K16" s="11">
        <f t="shared" si="19"/>
        <v>2110.3319999999999</v>
      </c>
      <c r="L16" s="11">
        <f t="shared" si="19"/>
        <v>2533.692</v>
      </c>
      <c r="M16" s="31" t="s">
        <v>25</v>
      </c>
      <c r="N16" s="27" t="s">
        <v>8</v>
      </c>
      <c r="O16" s="27">
        <v>0.49</v>
      </c>
      <c r="P16" s="11">
        <f>$O$16*12*P35</f>
        <v>3492.1319999999996</v>
      </c>
      <c r="Q16" s="31" t="s">
        <v>25</v>
      </c>
      <c r="R16" s="27" t="s">
        <v>8</v>
      </c>
      <c r="S16" s="27">
        <v>0.49</v>
      </c>
      <c r="T16" s="11">
        <f>$S$16*12*T35</f>
        <v>1966.2719999999999</v>
      </c>
      <c r="U16" s="31" t="s">
        <v>67</v>
      </c>
      <c r="V16" s="27" t="s">
        <v>8</v>
      </c>
      <c r="W16" s="27">
        <v>0.75</v>
      </c>
      <c r="X16" s="11">
        <f>$W$16*12*X35</f>
        <v>4627.8</v>
      </c>
      <c r="Y16" s="11">
        <f t="shared" ref="Y16:AD16" si="20">$W$16*12*Y35</f>
        <v>4670.0999999999995</v>
      </c>
      <c r="Z16" s="11">
        <f t="shared" si="20"/>
        <v>3636</v>
      </c>
      <c r="AA16" s="11">
        <f t="shared" si="20"/>
        <v>1785.6000000000001</v>
      </c>
      <c r="AB16" s="11">
        <f t="shared" si="20"/>
        <v>1800.8999999999999</v>
      </c>
      <c r="AC16" s="11">
        <f t="shared" si="20"/>
        <v>6349.5</v>
      </c>
      <c r="AD16" s="11">
        <f t="shared" si="20"/>
        <v>4671</v>
      </c>
      <c r="AE16" s="31" t="s">
        <v>67</v>
      </c>
      <c r="AF16" s="27" t="s">
        <v>8</v>
      </c>
      <c r="AG16" s="27">
        <v>0.75</v>
      </c>
      <c r="AH16" s="11">
        <f>$AG$16*12*AH35</f>
        <v>4884.3</v>
      </c>
      <c r="AI16" s="31" t="s">
        <v>67</v>
      </c>
      <c r="AJ16" s="27" t="s">
        <v>8</v>
      </c>
      <c r="AK16" s="27">
        <v>0.75</v>
      </c>
      <c r="AL16" s="11">
        <f>$AK$16*12*AL35</f>
        <v>4317.3</v>
      </c>
      <c r="AM16" s="11">
        <f t="shared" ref="AM16:AO16" si="21">$AK$16*12*AM35</f>
        <v>6378.3</v>
      </c>
      <c r="AN16" s="11">
        <f t="shared" si="21"/>
        <v>4646.7</v>
      </c>
      <c r="AO16" s="11">
        <f t="shared" si="21"/>
        <v>4833</v>
      </c>
      <c r="AP16" s="31" t="s">
        <v>67</v>
      </c>
      <c r="AQ16" s="27" t="s">
        <v>8</v>
      </c>
      <c r="AR16" s="46">
        <v>0.75</v>
      </c>
      <c r="AS16" s="11">
        <f>$AR$16*12*AS35</f>
        <v>4894.2</v>
      </c>
    </row>
    <row r="17" spans="1:45" s="12" customFormat="1" x14ac:dyDescent="0.2">
      <c r="A17" s="31" t="s">
        <v>26</v>
      </c>
      <c r="B17" s="27" t="s">
        <v>20</v>
      </c>
      <c r="C17" s="27">
        <v>0.37</v>
      </c>
      <c r="D17" s="11">
        <f>$C$17*12*D35</f>
        <v>2702.1839999999997</v>
      </c>
      <c r="E17" s="11">
        <f t="shared" ref="E17:L17" si="22">$C$17*12*E35</f>
        <v>2751.4679999999998</v>
      </c>
      <c r="F17" s="11">
        <f t="shared" si="22"/>
        <v>2329.2239999999997</v>
      </c>
      <c r="G17" s="11">
        <f t="shared" si="22"/>
        <v>2386.0559999999996</v>
      </c>
      <c r="H17" s="11">
        <f t="shared" si="22"/>
        <v>2305.6919999999996</v>
      </c>
      <c r="I17" s="11">
        <f t="shared" si="22"/>
        <v>2332.7759999999998</v>
      </c>
      <c r="J17" s="11">
        <f t="shared" si="22"/>
        <v>825.83999999999992</v>
      </c>
      <c r="K17" s="11">
        <f t="shared" si="22"/>
        <v>1593.5159999999996</v>
      </c>
      <c r="L17" s="11">
        <f t="shared" si="22"/>
        <v>1913.1959999999997</v>
      </c>
      <c r="M17" s="31" t="s">
        <v>26</v>
      </c>
      <c r="N17" s="27" t="s">
        <v>20</v>
      </c>
      <c r="O17" s="27">
        <f>0.37+1.24</f>
        <v>1.6099999999999999</v>
      </c>
      <c r="P17" s="11">
        <f>$O$17*12*P35</f>
        <v>11474.147999999999</v>
      </c>
      <c r="Q17" s="31" t="s">
        <v>26</v>
      </c>
      <c r="R17" s="27" t="s">
        <v>20</v>
      </c>
      <c r="S17" s="27">
        <v>0.37</v>
      </c>
      <c r="T17" s="11">
        <f>$S$17*12*T35</f>
        <v>1484.7359999999996</v>
      </c>
      <c r="U17" s="31" t="s">
        <v>26</v>
      </c>
      <c r="V17" s="27" t="s">
        <v>20</v>
      </c>
      <c r="W17" s="27">
        <v>0.37</v>
      </c>
      <c r="X17" s="11">
        <f>$W$17*12*X35</f>
        <v>2283.0479999999998</v>
      </c>
      <c r="Y17" s="11">
        <f t="shared" ref="Y17:AD17" si="23">$W$17*12*Y35</f>
        <v>2303.9159999999997</v>
      </c>
      <c r="Z17" s="11">
        <f t="shared" si="23"/>
        <v>1793.7599999999998</v>
      </c>
      <c r="AA17" s="11">
        <f t="shared" si="23"/>
        <v>880.89599999999996</v>
      </c>
      <c r="AB17" s="11">
        <f t="shared" si="23"/>
        <v>888.44399999999985</v>
      </c>
      <c r="AC17" s="11">
        <f t="shared" si="23"/>
        <v>3132.4199999999996</v>
      </c>
      <c r="AD17" s="11">
        <f t="shared" si="23"/>
        <v>2304.3599999999997</v>
      </c>
      <c r="AE17" s="31" t="s">
        <v>26</v>
      </c>
      <c r="AF17" s="27" t="s">
        <v>20</v>
      </c>
      <c r="AG17" s="27">
        <v>0.37</v>
      </c>
      <c r="AH17" s="11">
        <f>$AG$17*12*AH35</f>
        <v>2409.5879999999997</v>
      </c>
      <c r="AI17" s="31" t="s">
        <v>26</v>
      </c>
      <c r="AJ17" s="27" t="s">
        <v>20</v>
      </c>
      <c r="AK17" s="27">
        <v>0.37</v>
      </c>
      <c r="AL17" s="11">
        <f>$AK$17*12*AL35</f>
        <v>2129.8679999999999</v>
      </c>
      <c r="AM17" s="11">
        <f t="shared" ref="AM17:AO17" si="24">$AK$17*12*AM35</f>
        <v>3146.6279999999997</v>
      </c>
      <c r="AN17" s="11">
        <f t="shared" si="24"/>
        <v>2292.3719999999994</v>
      </c>
      <c r="AO17" s="11">
        <f t="shared" si="24"/>
        <v>2384.2799999999997</v>
      </c>
      <c r="AP17" s="31" t="s">
        <v>26</v>
      </c>
      <c r="AQ17" s="27" t="s">
        <v>20</v>
      </c>
      <c r="AR17" s="46">
        <v>0.37</v>
      </c>
      <c r="AS17" s="11">
        <f>$AR$17*12*AS35</f>
        <v>2414.4719999999998</v>
      </c>
    </row>
    <row r="18" spans="1:45" s="12" customFormat="1" ht="57.75" customHeight="1" x14ac:dyDescent="0.2">
      <c r="A18" s="32" t="s">
        <v>27</v>
      </c>
      <c r="B18" s="33" t="s">
        <v>7</v>
      </c>
      <c r="C18" s="27">
        <v>0.3</v>
      </c>
      <c r="D18" s="11">
        <f>$C$18*12*D35</f>
        <v>2190.96</v>
      </c>
      <c r="E18" s="11">
        <f t="shared" ref="E18:L18" si="25">$C$18*12*E35</f>
        <v>2230.92</v>
      </c>
      <c r="F18" s="11">
        <f t="shared" si="25"/>
        <v>1888.56</v>
      </c>
      <c r="G18" s="11">
        <f t="shared" si="25"/>
        <v>1934.6399999999996</v>
      </c>
      <c r="H18" s="11">
        <f t="shared" si="25"/>
        <v>1869.4799999999996</v>
      </c>
      <c r="I18" s="11">
        <f t="shared" si="25"/>
        <v>1891.4399999999998</v>
      </c>
      <c r="J18" s="11">
        <f t="shared" si="25"/>
        <v>669.59999999999991</v>
      </c>
      <c r="K18" s="11">
        <f t="shared" si="25"/>
        <v>1292.0399999999997</v>
      </c>
      <c r="L18" s="11">
        <f t="shared" si="25"/>
        <v>1551.2399999999998</v>
      </c>
      <c r="M18" s="32" t="s">
        <v>27</v>
      </c>
      <c r="N18" s="33" t="s">
        <v>7</v>
      </c>
      <c r="O18" s="27">
        <f>0.3+1.13</f>
        <v>1.43</v>
      </c>
      <c r="P18" s="11">
        <f>$O$18*12*P35</f>
        <v>10191.324000000001</v>
      </c>
      <c r="Q18" s="32" t="s">
        <v>27</v>
      </c>
      <c r="R18" s="33" t="s">
        <v>7</v>
      </c>
      <c r="S18" s="27">
        <v>0.3</v>
      </c>
      <c r="T18" s="11">
        <f>$S$18*12*T35</f>
        <v>1203.8399999999997</v>
      </c>
      <c r="U18" s="32" t="s">
        <v>27</v>
      </c>
      <c r="V18" s="33" t="s">
        <v>7</v>
      </c>
      <c r="W18" s="27">
        <v>0.3</v>
      </c>
      <c r="X18" s="11">
        <f>$W$18*12*X35</f>
        <v>1851.12</v>
      </c>
      <c r="Y18" s="11">
        <f t="shared" ref="Y18:AD18" si="26">$W$18*12*Y35</f>
        <v>1868.0399999999997</v>
      </c>
      <c r="Z18" s="11">
        <f t="shared" si="26"/>
        <v>1454.3999999999999</v>
      </c>
      <c r="AA18" s="11">
        <f t="shared" si="26"/>
        <v>714.2399999999999</v>
      </c>
      <c r="AB18" s="11">
        <f t="shared" si="26"/>
        <v>720.3599999999999</v>
      </c>
      <c r="AC18" s="11">
        <f t="shared" si="26"/>
        <v>2539.7999999999997</v>
      </c>
      <c r="AD18" s="11">
        <f t="shared" si="26"/>
        <v>1868.3999999999999</v>
      </c>
      <c r="AE18" s="32" t="s">
        <v>27</v>
      </c>
      <c r="AF18" s="33" t="s">
        <v>7</v>
      </c>
      <c r="AG18" s="27">
        <v>0.3</v>
      </c>
      <c r="AH18" s="11">
        <f>$AG$18*12*AH35</f>
        <v>1953.72</v>
      </c>
      <c r="AI18" s="32" t="s">
        <v>27</v>
      </c>
      <c r="AJ18" s="33" t="s">
        <v>7</v>
      </c>
      <c r="AK18" s="27">
        <v>0.3</v>
      </c>
      <c r="AL18" s="11">
        <f>$AK$18*12*AL35</f>
        <v>1726.9199999999998</v>
      </c>
      <c r="AM18" s="11">
        <f t="shared" ref="AM18:AO18" si="27">$AK$18*12*AM35</f>
        <v>2551.3199999999997</v>
      </c>
      <c r="AN18" s="11">
        <f t="shared" si="27"/>
        <v>1858.6799999999996</v>
      </c>
      <c r="AO18" s="11">
        <f t="shared" si="27"/>
        <v>1933.1999999999998</v>
      </c>
      <c r="AP18" s="32" t="s">
        <v>27</v>
      </c>
      <c r="AQ18" s="33" t="s">
        <v>7</v>
      </c>
      <c r="AR18" s="46">
        <v>0.3</v>
      </c>
      <c r="AS18" s="11">
        <f>$AR$18*12*AS35</f>
        <v>1957.6799999999996</v>
      </c>
    </row>
    <row r="19" spans="1:45" s="12" customFormat="1" ht="38.25" customHeight="1" x14ac:dyDescent="0.2">
      <c r="A19" s="29" t="s">
        <v>28</v>
      </c>
      <c r="B19" s="27" t="s">
        <v>33</v>
      </c>
      <c r="C19" s="27">
        <v>7.0000000000000007E-2</v>
      </c>
      <c r="D19" s="11">
        <f>$C$19*12*D35</f>
        <v>511.22400000000005</v>
      </c>
      <c r="E19" s="11">
        <f t="shared" ref="E19:L19" si="28">$C$19*12*E35</f>
        <v>520.54800000000012</v>
      </c>
      <c r="F19" s="11">
        <f t="shared" si="28"/>
        <v>440.66400000000004</v>
      </c>
      <c r="G19" s="11">
        <f t="shared" si="28"/>
        <v>451.416</v>
      </c>
      <c r="H19" s="11">
        <f t="shared" si="28"/>
        <v>436.21199999999999</v>
      </c>
      <c r="I19" s="11">
        <f t="shared" si="28"/>
        <v>441.33600000000001</v>
      </c>
      <c r="J19" s="11">
        <f t="shared" si="28"/>
        <v>156.24</v>
      </c>
      <c r="K19" s="11">
        <f t="shared" si="28"/>
        <v>301.476</v>
      </c>
      <c r="L19" s="11">
        <f t="shared" si="28"/>
        <v>361.95600000000002</v>
      </c>
      <c r="M19" s="29" t="s">
        <v>28</v>
      </c>
      <c r="N19" s="27" t="s">
        <v>33</v>
      </c>
      <c r="O19" s="27">
        <v>7.0000000000000007E-2</v>
      </c>
      <c r="P19" s="11">
        <f>$O$19*12*P35</f>
        <v>498.87600000000003</v>
      </c>
      <c r="Q19" s="29" t="s">
        <v>28</v>
      </c>
      <c r="R19" s="27" t="s">
        <v>57</v>
      </c>
      <c r="S19" s="27">
        <v>7.0000000000000007E-2</v>
      </c>
      <c r="T19" s="11">
        <f>$S$19*12*T35</f>
        <v>280.89600000000002</v>
      </c>
      <c r="U19" s="29" t="s">
        <v>28</v>
      </c>
      <c r="V19" s="27" t="s">
        <v>57</v>
      </c>
      <c r="W19" s="27">
        <v>7.0000000000000007E-2</v>
      </c>
      <c r="X19" s="11">
        <f>$W$19*12*X35</f>
        <v>431.92800000000005</v>
      </c>
      <c r="Y19" s="11">
        <f t="shared" ref="Y19:AD19" si="29">$W$19*12*Y35</f>
        <v>435.87600000000003</v>
      </c>
      <c r="Z19" s="11">
        <f t="shared" si="29"/>
        <v>339.36</v>
      </c>
      <c r="AA19" s="11">
        <f t="shared" si="29"/>
        <v>166.65600000000003</v>
      </c>
      <c r="AB19" s="11">
        <f t="shared" si="29"/>
        <v>168.084</v>
      </c>
      <c r="AC19" s="11">
        <f t="shared" si="29"/>
        <v>592.62</v>
      </c>
      <c r="AD19" s="11">
        <f t="shared" si="29"/>
        <v>435.96000000000004</v>
      </c>
      <c r="AE19" s="29" t="s">
        <v>28</v>
      </c>
      <c r="AF19" s="27" t="s">
        <v>57</v>
      </c>
      <c r="AG19" s="27">
        <v>7.0000000000000007E-2</v>
      </c>
      <c r="AH19" s="11">
        <f>$AG$19*12*AH35</f>
        <v>455.86800000000011</v>
      </c>
      <c r="AI19" s="29" t="s">
        <v>28</v>
      </c>
      <c r="AJ19" s="27" t="s">
        <v>57</v>
      </c>
      <c r="AK19" s="27">
        <v>7.0000000000000007E-2</v>
      </c>
      <c r="AL19" s="11">
        <f>$AK$19*12*AL35</f>
        <v>402.94800000000004</v>
      </c>
      <c r="AM19" s="11">
        <f t="shared" ref="AM19:AO19" si="30">$AK$19*12*AM35</f>
        <v>595.30800000000011</v>
      </c>
      <c r="AN19" s="11">
        <f t="shared" si="30"/>
        <v>433.69200000000001</v>
      </c>
      <c r="AO19" s="11">
        <f t="shared" si="30"/>
        <v>451.08000000000004</v>
      </c>
      <c r="AP19" s="29" t="s">
        <v>28</v>
      </c>
      <c r="AQ19" s="27" t="s">
        <v>57</v>
      </c>
      <c r="AR19" s="46">
        <v>7.0000000000000007E-2</v>
      </c>
      <c r="AS19" s="11">
        <f>$AR$19*12*AS35</f>
        <v>456.79200000000003</v>
      </c>
    </row>
    <row r="20" spans="1:45" s="12" customFormat="1" x14ac:dyDescent="0.2">
      <c r="A20" s="31" t="s">
        <v>29</v>
      </c>
      <c r="B20" s="33" t="s">
        <v>34</v>
      </c>
      <c r="C20" s="27">
        <v>2.4900000000000002</v>
      </c>
      <c r="D20" s="11">
        <f>$C$20*12*D35</f>
        <v>18184.968000000001</v>
      </c>
      <c r="E20" s="11">
        <f t="shared" ref="E20:L20" si="31">$C$20*12*E35</f>
        <v>18516.636000000002</v>
      </c>
      <c r="F20" s="11">
        <f t="shared" si="31"/>
        <v>15675.048000000003</v>
      </c>
      <c r="G20" s="11">
        <f t="shared" si="31"/>
        <v>16057.512000000001</v>
      </c>
      <c r="H20" s="11">
        <f t="shared" si="31"/>
        <v>15516.683999999999</v>
      </c>
      <c r="I20" s="11">
        <f t="shared" si="31"/>
        <v>15698.952000000001</v>
      </c>
      <c r="J20" s="11">
        <f t="shared" si="31"/>
        <v>5557.68</v>
      </c>
      <c r="K20" s="11">
        <f t="shared" si="31"/>
        <v>10723.932000000001</v>
      </c>
      <c r="L20" s="11">
        <f t="shared" si="31"/>
        <v>12875.292000000001</v>
      </c>
      <c r="M20" s="31" t="s">
        <v>29</v>
      </c>
      <c r="N20" s="33" t="s">
        <v>34</v>
      </c>
      <c r="O20" s="27">
        <v>2.4900000000000002</v>
      </c>
      <c r="P20" s="11">
        <f>$O$20*12*P35</f>
        <v>17745.732</v>
      </c>
      <c r="Q20" s="31" t="s">
        <v>29</v>
      </c>
      <c r="R20" s="33" t="s">
        <v>58</v>
      </c>
      <c r="S20" s="27">
        <v>2.4900000000000002</v>
      </c>
      <c r="T20" s="11">
        <f>$S$20*12*T35</f>
        <v>9991.8719999999994</v>
      </c>
      <c r="U20" s="31" t="s">
        <v>29</v>
      </c>
      <c r="V20" s="33" t="s">
        <v>68</v>
      </c>
      <c r="W20" s="27">
        <v>3.34</v>
      </c>
      <c r="X20" s="11">
        <f>$W$20*12*X35</f>
        <v>20609.136000000002</v>
      </c>
      <c r="Y20" s="11">
        <f t="shared" ref="Y20:AD20" si="32">$W$20*12*Y35</f>
        <v>20797.511999999999</v>
      </c>
      <c r="Z20" s="11">
        <f t="shared" si="32"/>
        <v>16192.32</v>
      </c>
      <c r="AA20" s="11">
        <f t="shared" si="32"/>
        <v>7951.8720000000003</v>
      </c>
      <c r="AB20" s="11">
        <f t="shared" si="32"/>
        <v>8020.0079999999998</v>
      </c>
      <c r="AC20" s="11">
        <f t="shared" si="32"/>
        <v>28276.44</v>
      </c>
      <c r="AD20" s="11">
        <f t="shared" si="32"/>
        <v>20801.52</v>
      </c>
      <c r="AE20" s="31" t="s">
        <v>29</v>
      </c>
      <c r="AF20" s="33" t="s">
        <v>68</v>
      </c>
      <c r="AG20" s="27">
        <v>3.34</v>
      </c>
      <c r="AH20" s="11">
        <f>$AG$20*12*AH35</f>
        <v>21751.416000000001</v>
      </c>
      <c r="AI20" s="31" t="s">
        <v>29</v>
      </c>
      <c r="AJ20" s="33" t="s">
        <v>68</v>
      </c>
      <c r="AK20" s="27">
        <v>3.34</v>
      </c>
      <c r="AL20" s="11">
        <f>$AK$20*12*AL35</f>
        <v>19226.376</v>
      </c>
      <c r="AM20" s="11">
        <f t="shared" ref="AM20:AO20" si="33">$AK$20*12*AM35</f>
        <v>28404.696</v>
      </c>
      <c r="AN20" s="11">
        <f t="shared" si="33"/>
        <v>20693.303999999996</v>
      </c>
      <c r="AO20" s="11">
        <f t="shared" si="33"/>
        <v>21522.959999999999</v>
      </c>
      <c r="AP20" s="31" t="s">
        <v>29</v>
      </c>
      <c r="AQ20" s="33" t="s">
        <v>68</v>
      </c>
      <c r="AR20" s="46">
        <v>3.34</v>
      </c>
      <c r="AS20" s="11">
        <f>$AR$20*12*AS35</f>
        <v>21795.503999999997</v>
      </c>
    </row>
    <row r="21" spans="1:45" s="12" customFormat="1" ht="27.75" customHeight="1" x14ac:dyDescent="0.2">
      <c r="A21" s="31"/>
      <c r="B21" s="27"/>
      <c r="C21" s="27"/>
      <c r="D21" s="11"/>
      <c r="E21" s="11"/>
      <c r="F21" s="11"/>
      <c r="G21" s="11"/>
      <c r="H21" s="11"/>
      <c r="I21" s="11"/>
      <c r="J21" s="11"/>
      <c r="K21" s="11"/>
      <c r="L21" s="11"/>
      <c r="M21" s="31" t="s">
        <v>115</v>
      </c>
      <c r="N21" s="27"/>
      <c r="O21" s="27">
        <v>1.1299999999999999</v>
      </c>
      <c r="P21" s="11">
        <f>O21*12*P35</f>
        <v>8053.2839999999987</v>
      </c>
      <c r="Q21" s="31"/>
      <c r="R21" s="27"/>
      <c r="S21" s="27"/>
      <c r="T21" s="11"/>
      <c r="U21" s="31" t="s">
        <v>69</v>
      </c>
      <c r="V21" s="27" t="s">
        <v>1</v>
      </c>
      <c r="W21" s="27">
        <v>4.04</v>
      </c>
      <c r="X21" s="11">
        <f>$W$21*12*X35</f>
        <v>24928.416000000005</v>
      </c>
      <c r="Y21" s="11">
        <f t="shared" ref="Y21:AD21" si="34">$W$21*12*Y35</f>
        <v>25156.272000000001</v>
      </c>
      <c r="Z21" s="11">
        <f t="shared" si="34"/>
        <v>19585.920000000002</v>
      </c>
      <c r="AA21" s="11">
        <f t="shared" si="34"/>
        <v>9618.4320000000007</v>
      </c>
      <c r="AB21" s="11">
        <f t="shared" si="34"/>
        <v>9700.848</v>
      </c>
      <c r="AC21" s="11">
        <f t="shared" si="34"/>
        <v>34202.639999999999</v>
      </c>
      <c r="AD21" s="11">
        <f t="shared" si="34"/>
        <v>25161.120000000003</v>
      </c>
      <c r="AE21" s="31" t="s">
        <v>69</v>
      </c>
      <c r="AF21" s="27" t="s">
        <v>1</v>
      </c>
      <c r="AG21" s="27">
        <v>4.04</v>
      </c>
      <c r="AH21" s="11">
        <f>$AG$21*12*AH35</f>
        <v>26310.096000000005</v>
      </c>
      <c r="AI21" s="31" t="s">
        <v>69</v>
      </c>
      <c r="AJ21" s="27" t="s">
        <v>1</v>
      </c>
      <c r="AK21" s="27">
        <v>4.04</v>
      </c>
      <c r="AL21" s="11">
        <f>$AK$21*12*AL35</f>
        <v>23255.856</v>
      </c>
      <c r="AM21" s="11">
        <f t="shared" ref="AM21:AO21" si="35">$AK$21*12*AM35</f>
        <v>34357.776000000005</v>
      </c>
      <c r="AN21" s="11">
        <f t="shared" si="35"/>
        <v>25030.223999999998</v>
      </c>
      <c r="AO21" s="11">
        <f t="shared" si="35"/>
        <v>26033.760000000002</v>
      </c>
      <c r="AP21" s="31" t="s">
        <v>69</v>
      </c>
      <c r="AQ21" s="27" t="s">
        <v>1</v>
      </c>
      <c r="AR21" s="46">
        <v>4.04</v>
      </c>
      <c r="AS21" s="11">
        <f>$AR$21*12*AS35</f>
        <v>26363.423999999999</v>
      </c>
    </row>
    <row r="22" spans="1:45" s="12" customFormat="1" ht="12.75" customHeight="1" x14ac:dyDescent="0.2">
      <c r="A22" s="30" t="s">
        <v>6</v>
      </c>
      <c r="B22" s="27"/>
      <c r="C22" s="34">
        <f>SUM(C23:C25)</f>
        <v>2.4399999999999995</v>
      </c>
      <c r="D22" s="17">
        <f>SUM(D23:D25)</f>
        <v>17819.808000000001</v>
      </c>
      <c r="E22" s="17">
        <f t="shared" ref="E22:L22" si="36">SUM(E23:E25)</f>
        <v>18144.815999999999</v>
      </c>
      <c r="F22" s="17">
        <f t="shared" si="36"/>
        <v>15360.288</v>
      </c>
      <c r="G22" s="17">
        <f t="shared" si="36"/>
        <v>15735.071999999998</v>
      </c>
      <c r="H22" s="17">
        <f t="shared" si="36"/>
        <v>15205.103999999998</v>
      </c>
      <c r="I22" s="17">
        <f t="shared" si="36"/>
        <v>15383.711999999998</v>
      </c>
      <c r="J22" s="17">
        <f t="shared" si="36"/>
        <v>5446.08</v>
      </c>
      <c r="K22" s="17">
        <f t="shared" si="36"/>
        <v>10508.591999999999</v>
      </c>
      <c r="L22" s="17">
        <f t="shared" si="36"/>
        <v>12616.751999999997</v>
      </c>
      <c r="M22" s="30" t="s">
        <v>6</v>
      </c>
      <c r="N22" s="27"/>
      <c r="O22" s="34">
        <f>SUM(O23:O25)</f>
        <v>2.4399999999999995</v>
      </c>
      <c r="P22" s="17">
        <f>SUM(P23:P25)</f>
        <v>17389.392</v>
      </c>
      <c r="Q22" s="30" t="s">
        <v>6</v>
      </c>
      <c r="R22" s="27"/>
      <c r="S22" s="34">
        <f>SUM(S23:S25)</f>
        <v>4.4799999999999995</v>
      </c>
      <c r="T22" s="17">
        <f>SUM(T23:T25)</f>
        <v>17977.343999999997</v>
      </c>
      <c r="U22" s="30" t="s">
        <v>6</v>
      </c>
      <c r="V22" s="27"/>
      <c r="W22" s="34">
        <f>SUM(W23:W25)</f>
        <v>3.2199999999999998</v>
      </c>
      <c r="X22" s="17">
        <f>SUM(X23:X25)</f>
        <v>19868.688000000002</v>
      </c>
      <c r="Y22" s="17">
        <f t="shared" ref="Y22:AD22" si="37">SUM(Y23:Y25)</f>
        <v>20050.295999999998</v>
      </c>
      <c r="Z22" s="17">
        <f t="shared" si="37"/>
        <v>15610.56</v>
      </c>
      <c r="AA22" s="17">
        <f t="shared" si="37"/>
        <v>7666.1759999999995</v>
      </c>
      <c r="AB22" s="17">
        <f t="shared" si="37"/>
        <v>7731.8640000000005</v>
      </c>
      <c r="AC22" s="17">
        <f t="shared" si="37"/>
        <v>27260.519999999997</v>
      </c>
      <c r="AD22" s="17">
        <f t="shared" si="37"/>
        <v>20054.159999999996</v>
      </c>
      <c r="AE22" s="30" t="s">
        <v>6</v>
      </c>
      <c r="AF22" s="27"/>
      <c r="AG22" s="34">
        <f>SUM(AG23:AG25)</f>
        <v>3.2</v>
      </c>
      <c r="AH22" s="17">
        <f>SUM(AH23:AH25)</f>
        <v>20839.68</v>
      </c>
      <c r="AI22" s="30" t="s">
        <v>6</v>
      </c>
      <c r="AJ22" s="27"/>
      <c r="AK22" s="34">
        <f>SUM(AK23:AK25)</f>
        <v>2.34</v>
      </c>
      <c r="AL22" s="17">
        <f>SUM(AL23:AL25)</f>
        <v>13469.975999999999</v>
      </c>
      <c r="AM22" s="17">
        <f t="shared" ref="AM22:AO22" si="38">SUM(AM23:AM25)</f>
        <v>19900.296000000002</v>
      </c>
      <c r="AN22" s="17">
        <f t="shared" si="38"/>
        <v>14497.703999999998</v>
      </c>
      <c r="AO22" s="17">
        <f t="shared" si="38"/>
        <v>15078.96</v>
      </c>
      <c r="AP22" s="30" t="s">
        <v>6</v>
      </c>
      <c r="AQ22" s="27"/>
      <c r="AR22" s="45">
        <f>SUM(AR23:AR25)</f>
        <v>2.34</v>
      </c>
      <c r="AS22" s="17">
        <f>SUM(AS23:AS25)</f>
        <v>15269.903999999999</v>
      </c>
    </row>
    <row r="23" spans="1:45" s="12" customFormat="1" ht="39.75" customHeight="1" x14ac:dyDescent="0.2">
      <c r="A23" s="29" t="s">
        <v>40</v>
      </c>
      <c r="B23" s="27" t="s">
        <v>1</v>
      </c>
      <c r="C23" s="27">
        <v>1.1299999999999999</v>
      </c>
      <c r="D23" s="11">
        <f>$C$23*D35*12</f>
        <v>8252.616</v>
      </c>
      <c r="E23" s="11">
        <f t="shared" ref="E23:L23" si="39">$C$23*E35*12</f>
        <v>8403.1319999999996</v>
      </c>
      <c r="F23" s="11">
        <f t="shared" si="39"/>
        <v>7113.576</v>
      </c>
      <c r="G23" s="11">
        <f t="shared" si="39"/>
        <v>7287.1439999999993</v>
      </c>
      <c r="H23" s="11">
        <f t="shared" si="39"/>
        <v>7041.7079999999987</v>
      </c>
      <c r="I23" s="11">
        <f t="shared" si="39"/>
        <v>7124.4239999999991</v>
      </c>
      <c r="J23" s="11">
        <f t="shared" si="39"/>
        <v>2522.16</v>
      </c>
      <c r="K23" s="11">
        <f t="shared" si="39"/>
        <v>4866.6839999999993</v>
      </c>
      <c r="L23" s="11">
        <f t="shared" si="39"/>
        <v>5843.003999999999</v>
      </c>
      <c r="M23" s="29" t="s">
        <v>40</v>
      </c>
      <c r="N23" s="27" t="s">
        <v>1</v>
      </c>
      <c r="O23" s="27">
        <v>1.1299999999999999</v>
      </c>
      <c r="P23" s="11">
        <f>$O$23*P35*12</f>
        <v>8053.2839999999978</v>
      </c>
      <c r="Q23" s="29" t="s">
        <v>40</v>
      </c>
      <c r="R23" s="27" t="s">
        <v>1</v>
      </c>
      <c r="S23" s="27">
        <v>1.1299999999999999</v>
      </c>
      <c r="T23" s="11">
        <f>$S$23*T35*12</f>
        <v>4534.4639999999999</v>
      </c>
      <c r="U23" s="29" t="s">
        <v>40</v>
      </c>
      <c r="V23" s="27" t="s">
        <v>1</v>
      </c>
      <c r="W23" s="27">
        <v>1.1100000000000001</v>
      </c>
      <c r="X23" s="11">
        <f>$W$23*X35*12</f>
        <v>6849.1440000000002</v>
      </c>
      <c r="Y23" s="11">
        <f t="shared" ref="Y23:AD23" si="40">$W$23*Y35*12</f>
        <v>6911.7480000000005</v>
      </c>
      <c r="Z23" s="11">
        <f t="shared" si="40"/>
        <v>5381.2800000000007</v>
      </c>
      <c r="AA23" s="11">
        <f t="shared" si="40"/>
        <v>2642.6880000000001</v>
      </c>
      <c r="AB23" s="11">
        <f t="shared" si="40"/>
        <v>2665.3320000000003</v>
      </c>
      <c r="AC23" s="11">
        <f t="shared" si="40"/>
        <v>9397.26</v>
      </c>
      <c r="AD23" s="11">
        <f t="shared" si="40"/>
        <v>6913.08</v>
      </c>
      <c r="AE23" s="29" t="s">
        <v>40</v>
      </c>
      <c r="AF23" s="27" t="s">
        <v>1</v>
      </c>
      <c r="AG23" s="27">
        <v>1.1100000000000001</v>
      </c>
      <c r="AH23" s="11">
        <f>$AG$23*AH35*12</f>
        <v>7228.764000000001</v>
      </c>
      <c r="AI23" s="43" t="s">
        <v>40</v>
      </c>
      <c r="AJ23" s="27" t="s">
        <v>1</v>
      </c>
      <c r="AK23" s="27">
        <v>1.1299999999999999</v>
      </c>
      <c r="AL23" s="11">
        <f>$AK$23*AL35*12</f>
        <v>6504.7319999999991</v>
      </c>
      <c r="AM23" s="11">
        <f t="shared" ref="AM23:AO23" si="41">$AK$23*AM35*12</f>
        <v>9609.9719999999998</v>
      </c>
      <c r="AN23" s="11">
        <f t="shared" si="41"/>
        <v>7001.0279999999984</v>
      </c>
      <c r="AO23" s="11">
        <f t="shared" si="41"/>
        <v>7281.7199999999993</v>
      </c>
      <c r="AP23" s="43" t="s">
        <v>40</v>
      </c>
      <c r="AQ23" s="27" t="s">
        <v>1</v>
      </c>
      <c r="AR23" s="46">
        <v>1.1299999999999999</v>
      </c>
      <c r="AS23" s="11">
        <f>$AR$23*AS35*12</f>
        <v>7373.927999999999</v>
      </c>
    </row>
    <row r="24" spans="1:45" s="12" customFormat="1" ht="59.25" customHeight="1" x14ac:dyDescent="0.2">
      <c r="A24" s="29" t="s">
        <v>41</v>
      </c>
      <c r="B24" s="33" t="s">
        <v>5</v>
      </c>
      <c r="C24" s="27">
        <v>0.16</v>
      </c>
      <c r="D24" s="11">
        <f>$C$24*D35*12</f>
        <v>1168.5120000000002</v>
      </c>
      <c r="E24" s="11">
        <f t="shared" ref="E24:L24" si="42">$C$24*E35*12</f>
        <v>1189.8240000000001</v>
      </c>
      <c r="F24" s="11">
        <f t="shared" si="42"/>
        <v>1007.2320000000001</v>
      </c>
      <c r="G24" s="11">
        <f t="shared" si="42"/>
        <v>1031.808</v>
      </c>
      <c r="H24" s="11">
        <f t="shared" si="42"/>
        <v>997.05599999999993</v>
      </c>
      <c r="I24" s="11">
        <f t="shared" si="42"/>
        <v>1008.7679999999999</v>
      </c>
      <c r="J24" s="11">
        <f t="shared" si="42"/>
        <v>357.12</v>
      </c>
      <c r="K24" s="11">
        <f t="shared" si="42"/>
        <v>689.08799999999997</v>
      </c>
      <c r="L24" s="11">
        <f t="shared" si="42"/>
        <v>827.32799999999997</v>
      </c>
      <c r="M24" s="29" t="s">
        <v>41</v>
      </c>
      <c r="N24" s="33" t="s">
        <v>5</v>
      </c>
      <c r="O24" s="27">
        <v>0.16</v>
      </c>
      <c r="P24" s="11">
        <f>$O$24*P35*12</f>
        <v>1140.288</v>
      </c>
      <c r="Q24" s="29" t="s">
        <v>41</v>
      </c>
      <c r="R24" s="33" t="s">
        <v>5</v>
      </c>
      <c r="S24" s="27">
        <v>0.16</v>
      </c>
      <c r="T24" s="11">
        <f>$S$24*T35*12</f>
        <v>642.048</v>
      </c>
      <c r="U24" s="29" t="s">
        <v>41</v>
      </c>
      <c r="V24" s="33" t="s">
        <v>5</v>
      </c>
      <c r="W24" s="27">
        <v>0.16</v>
      </c>
      <c r="X24" s="11">
        <f>$W$24*X35*12</f>
        <v>987.26400000000012</v>
      </c>
      <c r="Y24" s="11">
        <f t="shared" ref="Y24:AD24" si="43">$W$24*Y35*12</f>
        <v>996.28800000000001</v>
      </c>
      <c r="Z24" s="11">
        <f t="shared" si="43"/>
        <v>775.68000000000006</v>
      </c>
      <c r="AA24" s="11">
        <f t="shared" si="43"/>
        <v>380.92800000000005</v>
      </c>
      <c r="AB24" s="11">
        <f t="shared" si="43"/>
        <v>384.19200000000001</v>
      </c>
      <c r="AC24" s="11">
        <f t="shared" si="43"/>
        <v>1354.56</v>
      </c>
      <c r="AD24" s="11">
        <f t="shared" si="43"/>
        <v>996.48</v>
      </c>
      <c r="AE24" s="29" t="s">
        <v>41</v>
      </c>
      <c r="AF24" s="33" t="s">
        <v>5</v>
      </c>
      <c r="AG24" s="27">
        <v>0.16</v>
      </c>
      <c r="AH24" s="11">
        <f>$AG$24*AH35*12</f>
        <v>1041.9840000000002</v>
      </c>
      <c r="AI24" s="43" t="s">
        <v>41</v>
      </c>
      <c r="AJ24" s="33" t="s">
        <v>5</v>
      </c>
      <c r="AK24" s="27">
        <v>0.16</v>
      </c>
      <c r="AL24" s="11">
        <f>$AK$24*AL35*12</f>
        <v>921.02399999999989</v>
      </c>
      <c r="AM24" s="11">
        <f t="shared" ref="AM24:AO24" si="44">$AK$24*AM35*12</f>
        <v>1360.7040000000002</v>
      </c>
      <c r="AN24" s="11">
        <f t="shared" si="44"/>
        <v>991.29599999999982</v>
      </c>
      <c r="AO24" s="11">
        <f t="shared" si="44"/>
        <v>1031.04</v>
      </c>
      <c r="AP24" s="43" t="s">
        <v>41</v>
      </c>
      <c r="AQ24" s="33" t="s">
        <v>5</v>
      </c>
      <c r="AR24" s="46">
        <v>0.16</v>
      </c>
      <c r="AS24" s="11">
        <f>$AR$24*AS35*12</f>
        <v>1044.096</v>
      </c>
    </row>
    <row r="25" spans="1:45" s="12" customFormat="1" ht="73.5" customHeight="1" x14ac:dyDescent="0.2">
      <c r="A25" s="29" t="s">
        <v>42</v>
      </c>
      <c r="B25" s="27" t="s">
        <v>4</v>
      </c>
      <c r="C25" s="27">
        <v>1.1499999999999999</v>
      </c>
      <c r="D25" s="23">
        <f>$C$25*D35*12</f>
        <v>8398.68</v>
      </c>
      <c r="E25" s="23">
        <f t="shared" ref="E25:L25" si="45">$C$25*E35*12</f>
        <v>8551.86</v>
      </c>
      <c r="F25" s="23">
        <f t="shared" si="45"/>
        <v>7239.48</v>
      </c>
      <c r="G25" s="23">
        <f t="shared" si="45"/>
        <v>7416.119999999999</v>
      </c>
      <c r="H25" s="23">
        <f t="shared" si="45"/>
        <v>7166.3399999999992</v>
      </c>
      <c r="I25" s="23">
        <f t="shared" si="45"/>
        <v>7250.5199999999986</v>
      </c>
      <c r="J25" s="23">
        <f t="shared" si="45"/>
        <v>2566.7999999999997</v>
      </c>
      <c r="K25" s="23">
        <f t="shared" si="45"/>
        <v>4952.82</v>
      </c>
      <c r="L25" s="23">
        <f t="shared" si="45"/>
        <v>5946.4199999999992</v>
      </c>
      <c r="M25" s="29" t="s">
        <v>42</v>
      </c>
      <c r="N25" s="27" t="s">
        <v>4</v>
      </c>
      <c r="O25" s="27">
        <v>1.1499999999999999</v>
      </c>
      <c r="P25" s="23">
        <f>$O$25*P35*12</f>
        <v>8195.82</v>
      </c>
      <c r="Q25" s="29" t="s">
        <v>59</v>
      </c>
      <c r="R25" s="27" t="s">
        <v>4</v>
      </c>
      <c r="S25" s="27">
        <v>3.19</v>
      </c>
      <c r="T25" s="23">
        <f>$S$25*T35*12</f>
        <v>12800.831999999999</v>
      </c>
      <c r="U25" s="29" t="s">
        <v>70</v>
      </c>
      <c r="V25" s="27" t="s">
        <v>4</v>
      </c>
      <c r="W25" s="27">
        <v>1.95</v>
      </c>
      <c r="X25" s="23">
        <f>$W$25*X35*12</f>
        <v>12032.28</v>
      </c>
      <c r="Y25" s="23">
        <f t="shared" ref="Y25:AD25" si="46">$W$25*Y35*12</f>
        <v>12142.259999999998</v>
      </c>
      <c r="Z25" s="23">
        <f t="shared" si="46"/>
        <v>9453.5999999999985</v>
      </c>
      <c r="AA25" s="23">
        <f t="shared" si="46"/>
        <v>4642.5599999999995</v>
      </c>
      <c r="AB25" s="23">
        <f t="shared" si="46"/>
        <v>4682.34</v>
      </c>
      <c r="AC25" s="23">
        <f t="shared" si="46"/>
        <v>16508.699999999997</v>
      </c>
      <c r="AD25" s="23">
        <f t="shared" si="46"/>
        <v>12144.599999999999</v>
      </c>
      <c r="AE25" s="29" t="s">
        <v>70</v>
      </c>
      <c r="AF25" s="27" t="s">
        <v>4</v>
      </c>
      <c r="AG25" s="27">
        <v>1.93</v>
      </c>
      <c r="AH25" s="23">
        <f>$AG$25*AH35*12</f>
        <v>12568.932000000001</v>
      </c>
      <c r="AI25" s="43" t="s">
        <v>81</v>
      </c>
      <c r="AJ25" s="27" t="s">
        <v>4</v>
      </c>
      <c r="AK25" s="27">
        <v>1.05</v>
      </c>
      <c r="AL25" s="23">
        <f>$AK$25*AL35*12</f>
        <v>6044.22</v>
      </c>
      <c r="AM25" s="23">
        <f t="shared" ref="AM25:AO25" si="47">$AK$25*AM35*12</f>
        <v>8929.6200000000008</v>
      </c>
      <c r="AN25" s="23">
        <f t="shared" si="47"/>
        <v>6505.38</v>
      </c>
      <c r="AO25" s="23">
        <f t="shared" si="47"/>
        <v>6766.2000000000007</v>
      </c>
      <c r="AP25" s="43" t="s">
        <v>81</v>
      </c>
      <c r="AQ25" s="27" t="s">
        <v>4</v>
      </c>
      <c r="AR25" s="46">
        <v>1.05</v>
      </c>
      <c r="AS25" s="23">
        <f>$AR$25*AS35*12</f>
        <v>6851.88</v>
      </c>
    </row>
    <row r="26" spans="1:45" s="12" customFormat="1" ht="36" customHeight="1" x14ac:dyDescent="0.2">
      <c r="A26" s="26" t="s">
        <v>3</v>
      </c>
      <c r="B26" s="27"/>
      <c r="C26" s="34">
        <f>SUM(C27:C31)</f>
        <v>10.84</v>
      </c>
      <c r="D26" s="17">
        <f>SUM(D27:D31)</f>
        <v>79166.688000000009</v>
      </c>
      <c r="E26" s="17">
        <f t="shared" ref="E26:L26" si="48">SUM(E27:E31)</f>
        <v>80610.576000000015</v>
      </c>
      <c r="F26" s="17">
        <f t="shared" si="48"/>
        <v>68239.968000000008</v>
      </c>
      <c r="G26" s="17">
        <f t="shared" si="48"/>
        <v>69904.992000000013</v>
      </c>
      <c r="H26" s="17">
        <f t="shared" si="48"/>
        <v>67550.543999999994</v>
      </c>
      <c r="I26" s="17">
        <f t="shared" si="48"/>
        <v>68344.032000000007</v>
      </c>
      <c r="J26" s="17">
        <f t="shared" si="48"/>
        <v>24194.880000000005</v>
      </c>
      <c r="K26" s="17">
        <f t="shared" si="48"/>
        <v>46685.712</v>
      </c>
      <c r="L26" s="17">
        <f t="shared" si="48"/>
        <v>56051.472000000009</v>
      </c>
      <c r="M26" s="26" t="s">
        <v>3</v>
      </c>
      <c r="N26" s="27"/>
      <c r="O26" s="34">
        <f>SUM(O27:O31)</f>
        <v>6.69</v>
      </c>
      <c r="P26" s="17">
        <f>SUM(P27:P31)</f>
        <v>47678.292000000001</v>
      </c>
      <c r="Q26" s="26" t="s">
        <v>3</v>
      </c>
      <c r="R26" s="27"/>
      <c r="S26" s="34">
        <f>SUM(S27:S31)</f>
        <v>7.53</v>
      </c>
      <c r="T26" s="17">
        <f>SUM(T27:T31)</f>
        <v>30216.383999999995</v>
      </c>
      <c r="U26" s="26" t="s">
        <v>3</v>
      </c>
      <c r="V26" s="27"/>
      <c r="W26" s="34">
        <f>SUM(W27:W31)</f>
        <v>6.08</v>
      </c>
      <c r="X26" s="17">
        <f>SUM(X27:X31)</f>
        <v>37516.031999999999</v>
      </c>
      <c r="Y26" s="17">
        <f t="shared" ref="Y26:AD26" si="49">SUM(Y27:Y31)</f>
        <v>37858.943999999996</v>
      </c>
      <c r="Z26" s="17">
        <f t="shared" si="49"/>
        <v>29475.84</v>
      </c>
      <c r="AA26" s="17">
        <f t="shared" si="49"/>
        <v>14475.263999999997</v>
      </c>
      <c r="AB26" s="17">
        <f t="shared" si="49"/>
        <v>14599.295999999998</v>
      </c>
      <c r="AC26" s="17">
        <f t="shared" si="49"/>
        <v>51473.280000000006</v>
      </c>
      <c r="AD26" s="17">
        <f t="shared" si="49"/>
        <v>37866.239999999998</v>
      </c>
      <c r="AE26" s="26" t="s">
        <v>3</v>
      </c>
      <c r="AF26" s="27"/>
      <c r="AG26" s="34">
        <f>SUM(AG27:AG31)</f>
        <v>4.03</v>
      </c>
      <c r="AH26" s="17">
        <f>SUM(AH27:AH31)</f>
        <v>26244.971999999998</v>
      </c>
      <c r="AI26" s="26" t="s">
        <v>3</v>
      </c>
      <c r="AJ26" s="27"/>
      <c r="AK26" s="34">
        <f>SUM(AK27:AK31)</f>
        <v>8.06</v>
      </c>
      <c r="AL26" s="17">
        <f>SUM(AL27:AL31)</f>
        <v>46396.584000000003</v>
      </c>
      <c r="AM26" s="17">
        <f t="shared" ref="AM26:AO26" si="50">SUM(AM27:AM31)</f>
        <v>68545.464000000007</v>
      </c>
      <c r="AN26" s="17">
        <f t="shared" si="50"/>
        <v>49936.535999999993</v>
      </c>
      <c r="AO26" s="17">
        <f t="shared" si="50"/>
        <v>51938.64</v>
      </c>
      <c r="AP26" s="26" t="s">
        <v>3</v>
      </c>
      <c r="AQ26" s="27"/>
      <c r="AR26" s="45">
        <f>SUM(AR27:AR31)</f>
        <v>5.76</v>
      </c>
      <c r="AS26" s="17">
        <f>SUM(AS27:AS31)</f>
        <v>37587.455999999998</v>
      </c>
    </row>
    <row r="27" spans="1:45" s="12" customFormat="1" ht="101.25" customHeight="1" x14ac:dyDescent="0.2">
      <c r="A27" s="29" t="s">
        <v>43</v>
      </c>
      <c r="B27" s="33" t="s">
        <v>21</v>
      </c>
      <c r="C27" s="27">
        <v>6.45</v>
      </c>
      <c r="D27" s="11">
        <f>$C$27*12*D35</f>
        <v>47105.640000000007</v>
      </c>
      <c r="E27" s="11">
        <f t="shared" ref="E27:L27" si="51">$C$27*12*E35</f>
        <v>47964.780000000006</v>
      </c>
      <c r="F27" s="11">
        <f t="shared" si="51"/>
        <v>40604.040000000008</v>
      </c>
      <c r="G27" s="11">
        <f t="shared" si="51"/>
        <v>41594.76</v>
      </c>
      <c r="H27" s="11">
        <f t="shared" si="51"/>
        <v>40193.82</v>
      </c>
      <c r="I27" s="11">
        <f t="shared" si="51"/>
        <v>40665.96</v>
      </c>
      <c r="J27" s="11">
        <f t="shared" si="51"/>
        <v>14396.400000000001</v>
      </c>
      <c r="K27" s="11">
        <f t="shared" si="51"/>
        <v>27778.86</v>
      </c>
      <c r="L27" s="11">
        <f t="shared" si="51"/>
        <v>33351.660000000003</v>
      </c>
      <c r="M27" s="29" t="s">
        <v>43</v>
      </c>
      <c r="N27" s="33" t="s">
        <v>21</v>
      </c>
      <c r="O27" s="27">
        <v>4.6500000000000004</v>
      </c>
      <c r="P27" s="11">
        <f>$O$27*12*P35</f>
        <v>33139.620000000003</v>
      </c>
      <c r="Q27" s="29" t="s">
        <v>60</v>
      </c>
      <c r="R27" s="33" t="s">
        <v>61</v>
      </c>
      <c r="S27" s="27">
        <v>3.15</v>
      </c>
      <c r="T27" s="11">
        <f>$S$27*12*T35</f>
        <v>12640.319999999998</v>
      </c>
      <c r="U27" s="29" t="s">
        <v>71</v>
      </c>
      <c r="V27" s="33" t="s">
        <v>72</v>
      </c>
      <c r="W27" s="27">
        <v>1.81</v>
      </c>
      <c r="X27" s="11">
        <f>$W$27*12*X35</f>
        <v>11168.424000000001</v>
      </c>
      <c r="Y27" s="11">
        <f t="shared" ref="Y27:AD27" si="52">$W$27*12*Y35</f>
        <v>11270.508</v>
      </c>
      <c r="Z27" s="11">
        <f t="shared" si="52"/>
        <v>8774.8799999999992</v>
      </c>
      <c r="AA27" s="11">
        <f t="shared" si="52"/>
        <v>4309.2479999999996</v>
      </c>
      <c r="AB27" s="11">
        <f t="shared" si="52"/>
        <v>4346.1719999999996</v>
      </c>
      <c r="AC27" s="11">
        <f t="shared" si="52"/>
        <v>15323.46</v>
      </c>
      <c r="AD27" s="11">
        <f t="shared" si="52"/>
        <v>11272.68</v>
      </c>
      <c r="AE27" s="29" t="s">
        <v>71</v>
      </c>
      <c r="AF27" s="33" t="s">
        <v>72</v>
      </c>
      <c r="AG27" s="27">
        <v>1.81</v>
      </c>
      <c r="AH27" s="11">
        <f>$AG$27*12*AH35</f>
        <v>11787.444</v>
      </c>
      <c r="AI27" s="43" t="s">
        <v>82</v>
      </c>
      <c r="AJ27" s="33" t="s">
        <v>83</v>
      </c>
      <c r="AK27" s="27">
        <v>3.65</v>
      </c>
      <c r="AL27" s="11">
        <f>$AK$27*12*AL35</f>
        <v>21010.859999999997</v>
      </c>
      <c r="AM27" s="11">
        <f t="shared" ref="AM27:AO27" si="53">$AK$27*12*AM35</f>
        <v>31041.06</v>
      </c>
      <c r="AN27" s="11">
        <f t="shared" si="53"/>
        <v>22613.939999999995</v>
      </c>
      <c r="AO27" s="11">
        <f t="shared" si="53"/>
        <v>23520.6</v>
      </c>
      <c r="AP27" s="43" t="s">
        <v>82</v>
      </c>
      <c r="AQ27" s="33" t="s">
        <v>83</v>
      </c>
      <c r="AR27" s="46">
        <v>3.65</v>
      </c>
      <c r="AS27" s="11">
        <f>$AR$27*12*AS35</f>
        <v>23818.439999999995</v>
      </c>
    </row>
    <row r="28" spans="1:45" s="12" customFormat="1" ht="51" customHeight="1" x14ac:dyDescent="0.2">
      <c r="A28" s="31" t="s">
        <v>44</v>
      </c>
      <c r="B28" s="33" t="s">
        <v>2</v>
      </c>
      <c r="C28" s="27">
        <v>1.37</v>
      </c>
      <c r="D28" s="11">
        <f>$C$28*12*D35</f>
        <v>10005.384000000002</v>
      </c>
      <c r="E28" s="11">
        <f t="shared" ref="E28:L28" si="54">$C$28*12*E35</f>
        <v>10187.868000000002</v>
      </c>
      <c r="F28" s="11">
        <f t="shared" si="54"/>
        <v>8624.4240000000009</v>
      </c>
      <c r="G28" s="11">
        <f t="shared" si="54"/>
        <v>8834.8559999999998</v>
      </c>
      <c r="H28" s="11">
        <f t="shared" si="54"/>
        <v>8537.2919999999995</v>
      </c>
      <c r="I28" s="11">
        <f t="shared" si="54"/>
        <v>8637.5760000000009</v>
      </c>
      <c r="J28" s="11">
        <f t="shared" si="54"/>
        <v>3057.84</v>
      </c>
      <c r="K28" s="11">
        <f t="shared" si="54"/>
        <v>5900.3159999999998</v>
      </c>
      <c r="L28" s="11">
        <f t="shared" si="54"/>
        <v>7083.9960000000001</v>
      </c>
      <c r="M28" s="31" t="s">
        <v>44</v>
      </c>
      <c r="N28" s="33" t="s">
        <v>2</v>
      </c>
      <c r="O28" s="27">
        <v>1.37</v>
      </c>
      <c r="P28" s="11">
        <f>$O$28*12*P35</f>
        <v>9763.7160000000003</v>
      </c>
      <c r="Q28" s="31" t="s">
        <v>44</v>
      </c>
      <c r="R28" s="33" t="s">
        <v>62</v>
      </c>
      <c r="S28" s="27">
        <v>1.34</v>
      </c>
      <c r="T28" s="11">
        <f>$S$28*12*T35</f>
        <v>5377.152</v>
      </c>
      <c r="U28" s="31" t="s">
        <v>73</v>
      </c>
      <c r="V28" s="33" t="s">
        <v>74</v>
      </c>
      <c r="W28" s="27">
        <v>1.48</v>
      </c>
      <c r="X28" s="11">
        <f>$W$28*12*X35</f>
        <v>9132.1919999999991</v>
      </c>
      <c r="Y28" s="11">
        <f t="shared" ref="Y28:AD28" si="55">$W$28*12*Y35</f>
        <v>9215.6639999999989</v>
      </c>
      <c r="Z28" s="11">
        <f t="shared" si="55"/>
        <v>7175.0399999999991</v>
      </c>
      <c r="AA28" s="11">
        <f t="shared" si="55"/>
        <v>3523.5839999999998</v>
      </c>
      <c r="AB28" s="11">
        <f t="shared" si="55"/>
        <v>3553.7759999999994</v>
      </c>
      <c r="AC28" s="11">
        <f t="shared" si="55"/>
        <v>12529.679999999998</v>
      </c>
      <c r="AD28" s="11">
        <f t="shared" si="55"/>
        <v>9217.4399999999987</v>
      </c>
      <c r="AE28" s="31" t="s">
        <v>73</v>
      </c>
      <c r="AF28" s="33" t="s">
        <v>74</v>
      </c>
      <c r="AG28" s="27">
        <v>1.48</v>
      </c>
      <c r="AH28" s="11">
        <f>$AG$28*12*AH35</f>
        <v>9638.351999999999</v>
      </c>
      <c r="AI28" s="41" t="s">
        <v>73</v>
      </c>
      <c r="AJ28" s="33" t="s">
        <v>84</v>
      </c>
      <c r="AK28" s="27">
        <v>1.37</v>
      </c>
      <c r="AL28" s="11">
        <f>$AK$28*12*AL35</f>
        <v>7886.268</v>
      </c>
      <c r="AM28" s="11">
        <f t="shared" ref="AM28:AO28" si="56">$AK$28*12*AM35</f>
        <v>11651.028000000002</v>
      </c>
      <c r="AN28" s="11">
        <f t="shared" si="56"/>
        <v>8487.9719999999998</v>
      </c>
      <c r="AO28" s="11">
        <f t="shared" si="56"/>
        <v>8828.2800000000007</v>
      </c>
      <c r="AP28" s="41" t="s">
        <v>73</v>
      </c>
      <c r="AQ28" s="33" t="s">
        <v>84</v>
      </c>
      <c r="AR28" s="46">
        <v>1.37</v>
      </c>
      <c r="AS28" s="11">
        <f>$AR$28*12*AS35</f>
        <v>8940.0720000000001</v>
      </c>
    </row>
    <row r="29" spans="1:45" s="12" customFormat="1" ht="24.75" customHeight="1" x14ac:dyDescent="0.2">
      <c r="A29" s="31" t="s">
        <v>45</v>
      </c>
      <c r="B29" s="33" t="s">
        <v>22</v>
      </c>
      <c r="C29" s="27">
        <v>2.35</v>
      </c>
      <c r="D29" s="25">
        <f>$C$29*12*D35</f>
        <v>17162.520000000004</v>
      </c>
      <c r="E29" s="25">
        <f t="shared" ref="E29:L29" si="57">$C$29*12*E35</f>
        <v>17475.540000000005</v>
      </c>
      <c r="F29" s="25">
        <f t="shared" si="57"/>
        <v>14793.720000000003</v>
      </c>
      <c r="G29" s="25">
        <f t="shared" si="57"/>
        <v>15154.68</v>
      </c>
      <c r="H29" s="25">
        <f t="shared" si="57"/>
        <v>14644.26</v>
      </c>
      <c r="I29" s="25">
        <f t="shared" si="57"/>
        <v>14816.28</v>
      </c>
      <c r="J29" s="25">
        <f t="shared" si="57"/>
        <v>5245.2000000000007</v>
      </c>
      <c r="K29" s="25">
        <f t="shared" si="57"/>
        <v>10120.98</v>
      </c>
      <c r="L29" s="25">
        <f t="shared" si="57"/>
        <v>12151.380000000001</v>
      </c>
      <c r="M29" s="31" t="s">
        <v>45</v>
      </c>
      <c r="N29" s="33" t="s">
        <v>22</v>
      </c>
      <c r="O29" s="27">
        <v>0</v>
      </c>
      <c r="P29" s="25">
        <f>$O$29*12*P35</f>
        <v>0</v>
      </c>
      <c r="Q29" s="31" t="s">
        <v>45</v>
      </c>
      <c r="R29" s="33" t="s">
        <v>22</v>
      </c>
      <c r="S29" s="27">
        <v>2.35</v>
      </c>
      <c r="T29" s="25">
        <f>$S$29*12*T35</f>
        <v>9430.08</v>
      </c>
      <c r="U29" s="31" t="s">
        <v>75</v>
      </c>
      <c r="V29" s="33" t="s">
        <v>22</v>
      </c>
      <c r="W29" s="27">
        <v>2.0499999999999998</v>
      </c>
      <c r="X29" s="25">
        <f>$W$29*12*X35</f>
        <v>12649.32</v>
      </c>
      <c r="Y29" s="25">
        <f t="shared" ref="Y29:AD29" si="58">$W$29*12*Y35</f>
        <v>12764.939999999999</v>
      </c>
      <c r="Z29" s="25">
        <f t="shared" si="58"/>
        <v>9938.4</v>
      </c>
      <c r="AA29" s="25">
        <f t="shared" si="58"/>
        <v>4880.6399999999994</v>
      </c>
      <c r="AB29" s="25">
        <f t="shared" si="58"/>
        <v>4922.4599999999991</v>
      </c>
      <c r="AC29" s="25">
        <f t="shared" si="58"/>
        <v>17355.3</v>
      </c>
      <c r="AD29" s="25">
        <f t="shared" si="58"/>
        <v>12767.4</v>
      </c>
      <c r="AE29" s="31" t="s">
        <v>75</v>
      </c>
      <c r="AF29" s="33" t="s">
        <v>22</v>
      </c>
      <c r="AG29" s="27">
        <v>0</v>
      </c>
      <c r="AH29" s="25">
        <f>$AG$29*12*AH35</f>
        <v>0</v>
      </c>
      <c r="AI29" s="41" t="s">
        <v>75</v>
      </c>
      <c r="AJ29" s="33" t="s">
        <v>22</v>
      </c>
      <c r="AK29" s="27">
        <v>2.2999999999999998</v>
      </c>
      <c r="AL29" s="25">
        <f>$AK$29*12*AL35</f>
        <v>13239.72</v>
      </c>
      <c r="AM29" s="25">
        <f t="shared" ref="AM29:AO29" si="59">$AK$29*12*AM35</f>
        <v>19560.12</v>
      </c>
      <c r="AN29" s="25">
        <f t="shared" si="59"/>
        <v>14249.879999999997</v>
      </c>
      <c r="AO29" s="25">
        <f t="shared" si="59"/>
        <v>14821.199999999999</v>
      </c>
      <c r="AP29" s="41" t="s">
        <v>75</v>
      </c>
      <c r="AQ29" s="33" t="s">
        <v>22</v>
      </c>
      <c r="AR29" s="46">
        <v>0</v>
      </c>
      <c r="AS29" s="25">
        <f>$AR$29*12*AS35</f>
        <v>0</v>
      </c>
    </row>
    <row r="30" spans="1:45" s="12" customFormat="1" ht="39.75" customHeight="1" x14ac:dyDescent="0.2">
      <c r="A30" s="31" t="s">
        <v>46</v>
      </c>
      <c r="B30" s="27" t="s">
        <v>1</v>
      </c>
      <c r="C30" s="27">
        <v>0.34</v>
      </c>
      <c r="D30" s="11">
        <f>$C$30*12*D35</f>
        <v>2483.0880000000002</v>
      </c>
      <c r="E30" s="11">
        <f t="shared" ref="E30:L30" si="60">$C$30*12*E35</f>
        <v>2528.3760000000002</v>
      </c>
      <c r="F30" s="11">
        <f t="shared" si="60"/>
        <v>2140.3679999999999</v>
      </c>
      <c r="G30" s="11">
        <f t="shared" si="60"/>
        <v>2192.5920000000001</v>
      </c>
      <c r="H30" s="11">
        <f t="shared" si="60"/>
        <v>2118.7439999999997</v>
      </c>
      <c r="I30" s="11">
        <f t="shared" si="60"/>
        <v>2143.6320000000001</v>
      </c>
      <c r="J30" s="11">
        <f t="shared" si="60"/>
        <v>758.88</v>
      </c>
      <c r="K30" s="11">
        <f t="shared" si="60"/>
        <v>1464.3119999999999</v>
      </c>
      <c r="L30" s="11">
        <f t="shared" si="60"/>
        <v>1758.0719999999999</v>
      </c>
      <c r="M30" s="31" t="s">
        <v>46</v>
      </c>
      <c r="N30" s="27" t="s">
        <v>1</v>
      </c>
      <c r="O30" s="27">
        <v>0.34</v>
      </c>
      <c r="P30" s="11">
        <f>$O$30*12*P35</f>
        <v>2423.1120000000001</v>
      </c>
      <c r="Q30" s="31" t="s">
        <v>46</v>
      </c>
      <c r="R30" s="27" t="s">
        <v>1</v>
      </c>
      <c r="S30" s="27">
        <v>0.36</v>
      </c>
      <c r="T30" s="11">
        <f>$S$30*12*T35</f>
        <v>1444.6079999999999</v>
      </c>
      <c r="U30" s="31" t="s">
        <v>76</v>
      </c>
      <c r="V30" s="27" t="s">
        <v>1</v>
      </c>
      <c r="W30" s="27">
        <v>0.36</v>
      </c>
      <c r="X30" s="11">
        <f>$W$30*12*X35</f>
        <v>2221.3440000000005</v>
      </c>
      <c r="Y30" s="11">
        <f t="shared" ref="Y30:AD30" si="61">$W$30*12*Y35</f>
        <v>2241.6480000000001</v>
      </c>
      <c r="Z30" s="11">
        <f t="shared" si="61"/>
        <v>1745.2800000000002</v>
      </c>
      <c r="AA30" s="11">
        <f t="shared" si="61"/>
        <v>857.08800000000008</v>
      </c>
      <c r="AB30" s="11">
        <f t="shared" si="61"/>
        <v>864.43200000000002</v>
      </c>
      <c r="AC30" s="11">
        <f t="shared" si="61"/>
        <v>3047.76</v>
      </c>
      <c r="AD30" s="11">
        <f t="shared" si="61"/>
        <v>2242.08</v>
      </c>
      <c r="AE30" s="31" t="s">
        <v>76</v>
      </c>
      <c r="AF30" s="27" t="s">
        <v>1</v>
      </c>
      <c r="AG30" s="27">
        <v>0.36</v>
      </c>
      <c r="AH30" s="11">
        <f>$AG$30*12*AH35</f>
        <v>2344.4640000000004</v>
      </c>
      <c r="AI30" s="41" t="s">
        <v>76</v>
      </c>
      <c r="AJ30" s="27" t="s">
        <v>1</v>
      </c>
      <c r="AK30" s="27">
        <v>0.36</v>
      </c>
      <c r="AL30" s="11">
        <f>$AK$30*12*AL35</f>
        <v>2072.3040000000001</v>
      </c>
      <c r="AM30" s="11">
        <f t="shared" ref="AM30:AO30" si="62">$AK$30*12*AM35</f>
        <v>3061.5840000000003</v>
      </c>
      <c r="AN30" s="11">
        <f t="shared" si="62"/>
        <v>2230.4160000000002</v>
      </c>
      <c r="AO30" s="11">
        <f t="shared" si="62"/>
        <v>2319.84</v>
      </c>
      <c r="AP30" s="41" t="s">
        <v>76</v>
      </c>
      <c r="AQ30" s="27" t="s">
        <v>1</v>
      </c>
      <c r="AR30" s="46">
        <v>0.36</v>
      </c>
      <c r="AS30" s="11">
        <f>$AR$30*12*AS35</f>
        <v>2349.2159999999999</v>
      </c>
    </row>
    <row r="31" spans="1:45" s="12" customFormat="1" ht="26.25" customHeight="1" x14ac:dyDescent="0.2">
      <c r="A31" s="31" t="s">
        <v>47</v>
      </c>
      <c r="B31" s="27" t="s">
        <v>48</v>
      </c>
      <c r="C31" s="27">
        <v>0.33</v>
      </c>
      <c r="D31" s="11">
        <f>$C$31*12*D35</f>
        <v>2410.056</v>
      </c>
      <c r="E31" s="11">
        <f t="shared" ref="E31:L31" si="63">$C$31*12*E35</f>
        <v>2454.0120000000002</v>
      </c>
      <c r="F31" s="11">
        <f t="shared" si="63"/>
        <v>2077.4160000000002</v>
      </c>
      <c r="G31" s="11">
        <f t="shared" si="63"/>
        <v>2128.1039999999998</v>
      </c>
      <c r="H31" s="11">
        <f t="shared" si="63"/>
        <v>2056.4279999999999</v>
      </c>
      <c r="I31" s="11">
        <f t="shared" si="63"/>
        <v>2080.5839999999998</v>
      </c>
      <c r="J31" s="11">
        <f t="shared" si="63"/>
        <v>736.56</v>
      </c>
      <c r="K31" s="11">
        <f t="shared" si="63"/>
        <v>1421.2439999999999</v>
      </c>
      <c r="L31" s="11">
        <f t="shared" si="63"/>
        <v>1706.3639999999998</v>
      </c>
      <c r="M31" s="31" t="s">
        <v>47</v>
      </c>
      <c r="N31" s="27" t="s">
        <v>48</v>
      </c>
      <c r="O31" s="27">
        <v>0.33</v>
      </c>
      <c r="P31" s="11">
        <f>$O$31*12*P35</f>
        <v>2351.8440000000001</v>
      </c>
      <c r="Q31" s="31" t="s">
        <v>47</v>
      </c>
      <c r="R31" s="27" t="s">
        <v>48</v>
      </c>
      <c r="S31" s="27">
        <v>0.33</v>
      </c>
      <c r="T31" s="11">
        <f>$S$31*12*T35</f>
        <v>1324.2239999999999</v>
      </c>
      <c r="U31" s="31" t="s">
        <v>77</v>
      </c>
      <c r="V31" s="27" t="s">
        <v>48</v>
      </c>
      <c r="W31" s="27">
        <v>0.38</v>
      </c>
      <c r="X31" s="11">
        <f>$W$31*12*X35</f>
        <v>2344.7520000000004</v>
      </c>
      <c r="Y31" s="11">
        <f t="shared" ref="Y31:AD31" si="64">$W$31*12*Y35</f>
        <v>2366.1840000000002</v>
      </c>
      <c r="Z31" s="11">
        <f t="shared" si="64"/>
        <v>1842.2400000000002</v>
      </c>
      <c r="AA31" s="11">
        <f t="shared" si="64"/>
        <v>904.70400000000018</v>
      </c>
      <c r="AB31" s="11">
        <f t="shared" si="64"/>
        <v>912.45600000000002</v>
      </c>
      <c r="AC31" s="11">
        <f t="shared" si="64"/>
        <v>3217.0800000000004</v>
      </c>
      <c r="AD31" s="11">
        <f t="shared" si="64"/>
        <v>2366.6400000000003</v>
      </c>
      <c r="AE31" s="31" t="s">
        <v>77</v>
      </c>
      <c r="AF31" s="27" t="s">
        <v>48</v>
      </c>
      <c r="AG31" s="27">
        <v>0.38</v>
      </c>
      <c r="AH31" s="11">
        <f>$AG$31*12*AH35</f>
        <v>2474.7120000000004</v>
      </c>
      <c r="AI31" s="41" t="s">
        <v>77</v>
      </c>
      <c r="AJ31" s="42" t="s">
        <v>48</v>
      </c>
      <c r="AK31" s="27">
        <v>0.38</v>
      </c>
      <c r="AL31" s="11">
        <f>$AK$31*12*AL35</f>
        <v>2187.4320000000002</v>
      </c>
      <c r="AM31" s="11">
        <f t="shared" ref="AM31:AO31" si="65">$AK$31*12*AM35</f>
        <v>3231.6720000000005</v>
      </c>
      <c r="AN31" s="11">
        <f t="shared" si="65"/>
        <v>2354.328</v>
      </c>
      <c r="AO31" s="11">
        <f t="shared" si="65"/>
        <v>2448.7200000000003</v>
      </c>
      <c r="AP31" s="41" t="s">
        <v>77</v>
      </c>
      <c r="AQ31" s="42" t="s">
        <v>48</v>
      </c>
      <c r="AR31" s="46">
        <v>0.38</v>
      </c>
      <c r="AS31" s="11">
        <f>$AR$31*12*AS35</f>
        <v>2479.7280000000001</v>
      </c>
    </row>
    <row r="32" spans="1:45" s="12" customFormat="1" ht="78.75" customHeight="1" x14ac:dyDescent="0.2">
      <c r="A32" s="35" t="s">
        <v>30</v>
      </c>
      <c r="B32" s="27" t="s">
        <v>35</v>
      </c>
      <c r="C32" s="34">
        <f>2.78+0.15</f>
        <v>2.9299999999999997</v>
      </c>
      <c r="D32" s="18">
        <f>$C$32*12*D35</f>
        <v>21398.376</v>
      </c>
      <c r="E32" s="18">
        <f t="shared" ref="E32:L32" si="66">$C$32*12*E35</f>
        <v>21788.651999999998</v>
      </c>
      <c r="F32" s="18">
        <f t="shared" si="66"/>
        <v>18444.935999999998</v>
      </c>
      <c r="G32" s="18">
        <f t="shared" si="66"/>
        <v>18894.983999999997</v>
      </c>
      <c r="H32" s="18">
        <f t="shared" si="66"/>
        <v>18258.587999999996</v>
      </c>
      <c r="I32" s="18">
        <f t="shared" si="66"/>
        <v>18473.063999999998</v>
      </c>
      <c r="J32" s="18">
        <f t="shared" si="66"/>
        <v>6539.7599999999993</v>
      </c>
      <c r="K32" s="18">
        <f t="shared" si="66"/>
        <v>12618.923999999997</v>
      </c>
      <c r="L32" s="18">
        <f t="shared" si="66"/>
        <v>15150.443999999998</v>
      </c>
      <c r="M32" s="35" t="s">
        <v>30</v>
      </c>
      <c r="N32" s="27" t="s">
        <v>35</v>
      </c>
      <c r="O32" s="34">
        <f>2.93+0.96</f>
        <v>3.89</v>
      </c>
      <c r="P32" s="18">
        <f>$O$32*12*P35</f>
        <v>27723.252</v>
      </c>
      <c r="Q32" s="35" t="s">
        <v>30</v>
      </c>
      <c r="R32" s="27" t="s">
        <v>35</v>
      </c>
      <c r="S32" s="34">
        <v>2.85</v>
      </c>
      <c r="T32" s="18">
        <f>$S$32*12*T35</f>
        <v>11436.48</v>
      </c>
      <c r="U32" s="35" t="s">
        <v>30</v>
      </c>
      <c r="V32" s="27" t="s">
        <v>35</v>
      </c>
      <c r="W32" s="34">
        <v>2.76</v>
      </c>
      <c r="X32" s="18">
        <f>$W$32*12*X35</f>
        <v>17030.304</v>
      </c>
      <c r="Y32" s="18">
        <f t="shared" ref="Y32:AD32" si="67">$W$32*12*Y35</f>
        <v>17185.967999999997</v>
      </c>
      <c r="Z32" s="18">
        <f t="shared" si="67"/>
        <v>13380.48</v>
      </c>
      <c r="AA32" s="18">
        <f t="shared" si="67"/>
        <v>6571.0079999999998</v>
      </c>
      <c r="AB32" s="18">
        <f t="shared" si="67"/>
        <v>6627.311999999999</v>
      </c>
      <c r="AC32" s="18">
        <f t="shared" si="67"/>
        <v>23366.16</v>
      </c>
      <c r="AD32" s="18">
        <f t="shared" si="67"/>
        <v>17189.28</v>
      </c>
      <c r="AE32" s="35" t="s">
        <v>30</v>
      </c>
      <c r="AF32" s="27" t="s">
        <v>35</v>
      </c>
      <c r="AG32" s="34">
        <v>2.76</v>
      </c>
      <c r="AH32" s="18">
        <f>$AG$32*12*AH35</f>
        <v>17974.223999999998</v>
      </c>
      <c r="AI32" s="35" t="s">
        <v>30</v>
      </c>
      <c r="AJ32" s="27" t="s">
        <v>35</v>
      </c>
      <c r="AK32" s="34">
        <v>2.85</v>
      </c>
      <c r="AL32" s="18">
        <f>$AK$32*12*AL35</f>
        <v>16405.740000000002</v>
      </c>
      <c r="AM32" s="18">
        <f t="shared" ref="AM32:AO32" si="68">$AK$32*12*AM35</f>
        <v>24237.540000000005</v>
      </c>
      <c r="AN32" s="18">
        <f t="shared" si="68"/>
        <v>17657.46</v>
      </c>
      <c r="AO32" s="18">
        <f t="shared" si="68"/>
        <v>18365.400000000001</v>
      </c>
      <c r="AP32" s="35" t="s">
        <v>30</v>
      </c>
      <c r="AQ32" s="27" t="s">
        <v>35</v>
      </c>
      <c r="AR32" s="45">
        <v>2.85</v>
      </c>
      <c r="AS32" s="18">
        <f>$AR$32*12*AS35</f>
        <v>18597.96</v>
      </c>
    </row>
    <row r="33" spans="1:50" s="12" customFormat="1" ht="33" customHeight="1" x14ac:dyDescent="0.2">
      <c r="A33" s="35" t="s">
        <v>31</v>
      </c>
      <c r="B33" s="27" t="s">
        <v>35</v>
      </c>
      <c r="C33" s="34">
        <v>0.65</v>
      </c>
      <c r="D33" s="18">
        <f>$C$33*12*D35</f>
        <v>4747.0800000000008</v>
      </c>
      <c r="E33" s="18">
        <f t="shared" ref="E33:K33" si="69">$C$33*12*E35</f>
        <v>4833.6600000000008</v>
      </c>
      <c r="F33" s="18">
        <f t="shared" si="69"/>
        <v>4091.8800000000006</v>
      </c>
      <c r="G33" s="18">
        <f t="shared" si="69"/>
        <v>4191.72</v>
      </c>
      <c r="H33" s="18">
        <f t="shared" si="69"/>
        <v>4050.54</v>
      </c>
      <c r="I33" s="18">
        <f t="shared" si="69"/>
        <v>4098.12</v>
      </c>
      <c r="J33" s="18">
        <v>0</v>
      </c>
      <c r="K33" s="18">
        <f t="shared" si="69"/>
        <v>2799.42</v>
      </c>
      <c r="L33" s="18">
        <v>0</v>
      </c>
      <c r="M33" s="35" t="s">
        <v>31</v>
      </c>
      <c r="N33" s="27" t="s">
        <v>35</v>
      </c>
      <c r="O33" s="34">
        <v>0.65</v>
      </c>
      <c r="P33" s="18">
        <f>$O$33*12*P35</f>
        <v>4632.42</v>
      </c>
      <c r="Q33" s="35" t="s">
        <v>63</v>
      </c>
      <c r="R33" s="27" t="s">
        <v>35</v>
      </c>
      <c r="S33" s="34">
        <v>0.65</v>
      </c>
      <c r="T33" s="18">
        <v>0</v>
      </c>
      <c r="U33" s="35" t="s">
        <v>63</v>
      </c>
      <c r="V33" s="27" t="s">
        <v>35</v>
      </c>
      <c r="W33" s="34">
        <v>0.65</v>
      </c>
      <c r="X33" s="18">
        <v>0</v>
      </c>
      <c r="Y33" s="18">
        <v>0</v>
      </c>
      <c r="Z33" s="18">
        <f t="shared" ref="Z33:AD33" si="70">$W$33*12*Z35</f>
        <v>3151.2000000000003</v>
      </c>
      <c r="AA33" s="18">
        <v>0</v>
      </c>
      <c r="AB33" s="18">
        <v>0</v>
      </c>
      <c r="AC33" s="18">
        <v>0</v>
      </c>
      <c r="AD33" s="18">
        <f t="shared" si="70"/>
        <v>4048.2000000000003</v>
      </c>
      <c r="AE33" s="35" t="s">
        <v>63</v>
      </c>
      <c r="AF33" s="27" t="s">
        <v>35</v>
      </c>
      <c r="AG33" s="34">
        <v>0.65</v>
      </c>
      <c r="AH33" s="18">
        <f>$AG$33*12*AH35</f>
        <v>4233.0600000000004</v>
      </c>
      <c r="AI33" s="35" t="s">
        <v>63</v>
      </c>
      <c r="AJ33" s="27" t="s">
        <v>35</v>
      </c>
      <c r="AK33" s="34">
        <v>0.65</v>
      </c>
      <c r="AL33" s="18">
        <v>0</v>
      </c>
      <c r="AM33" s="18">
        <f t="shared" ref="AM33:AO33" si="71">$AK$33*12*AM35</f>
        <v>5527.8600000000006</v>
      </c>
      <c r="AN33" s="18">
        <f t="shared" si="71"/>
        <v>4027.14</v>
      </c>
      <c r="AO33" s="18">
        <f t="shared" si="71"/>
        <v>4188.6000000000004</v>
      </c>
      <c r="AP33" s="35" t="s">
        <v>63</v>
      </c>
      <c r="AQ33" s="27" t="s">
        <v>35</v>
      </c>
      <c r="AR33" s="45">
        <v>0.65</v>
      </c>
      <c r="AS33" s="18">
        <f>$AR$33*12*AS35</f>
        <v>4241.6400000000003</v>
      </c>
      <c r="AT33" s="57"/>
      <c r="AU33" s="57"/>
      <c r="AV33" s="57"/>
      <c r="AW33" s="57"/>
      <c r="AX33" s="57"/>
    </row>
    <row r="34" spans="1:50" s="19" customFormat="1" ht="21.75" customHeight="1" x14ac:dyDescent="0.2">
      <c r="A34" s="36" t="s">
        <v>51</v>
      </c>
      <c r="B34" s="37"/>
      <c r="C34" s="38"/>
      <c r="D34" s="4">
        <f>D33+D32+D26+D22+D14+D9</f>
        <v>160378.27200000003</v>
      </c>
      <c r="E34" s="4">
        <f t="shared" ref="E34:L34" si="72">E33+E32+E26+E22+E14+E9</f>
        <v>163303.34399999998</v>
      </c>
      <c r="F34" s="4">
        <f t="shared" si="72"/>
        <v>138242.592</v>
      </c>
      <c r="G34" s="4">
        <f t="shared" si="72"/>
        <v>141615.64800000002</v>
      </c>
      <c r="H34" s="4">
        <f t="shared" si="72"/>
        <v>136845.93599999999</v>
      </c>
      <c r="I34" s="4">
        <f t="shared" si="72"/>
        <v>138453.40800000002</v>
      </c>
      <c r="J34" s="4">
        <f t="shared" si="72"/>
        <v>47563.920000000006</v>
      </c>
      <c r="K34" s="4">
        <f t="shared" si="72"/>
        <v>94577.328000000009</v>
      </c>
      <c r="L34" s="4">
        <f t="shared" si="72"/>
        <v>110189.74800000001</v>
      </c>
      <c r="M34" s="36" t="s">
        <v>51</v>
      </c>
      <c r="N34" s="37"/>
      <c r="O34" s="38"/>
      <c r="P34" s="4">
        <f>P33+P32+P26+P22+P14+P9</f>
        <v>167265.99599999998</v>
      </c>
      <c r="Q34" s="40" t="s">
        <v>64</v>
      </c>
      <c r="R34" s="38"/>
      <c r="S34" s="28"/>
      <c r="T34" s="4">
        <f>T33+T32+T26+T22+T14+T9</f>
        <v>80095.487999999983</v>
      </c>
      <c r="U34" s="40" t="s">
        <v>64</v>
      </c>
      <c r="V34" s="38"/>
      <c r="W34" s="28"/>
      <c r="X34" s="4">
        <f>X33+X32+X26+X22+X14+X9</f>
        <v>137661.62400000001</v>
      </c>
      <c r="Y34" s="4">
        <f t="shared" ref="Y34:AD34" si="73">Y33+Y32+Y26+Y22+Y14+Y9</f>
        <v>138919.908</v>
      </c>
      <c r="Z34" s="4">
        <f t="shared" si="73"/>
        <v>111310.08</v>
      </c>
      <c r="AA34" s="4">
        <f t="shared" si="73"/>
        <v>53115.647999999994</v>
      </c>
      <c r="AB34" s="4">
        <f t="shared" si="73"/>
        <v>53570.772000000004</v>
      </c>
      <c r="AC34" s="4">
        <f t="shared" si="73"/>
        <v>188876.46</v>
      </c>
      <c r="AD34" s="4">
        <f t="shared" si="73"/>
        <v>142994.88</v>
      </c>
      <c r="AE34" s="40" t="s">
        <v>64</v>
      </c>
      <c r="AF34" s="38"/>
      <c r="AG34" s="28"/>
      <c r="AH34" s="4">
        <f>AH33+AH32+AH26+AH22+AH14+AH9</f>
        <v>128424.52799999999</v>
      </c>
      <c r="AI34" s="40" t="s">
        <v>64</v>
      </c>
      <c r="AJ34" s="28"/>
      <c r="AK34" s="28"/>
      <c r="AL34" s="4">
        <f>AL33+AL32+AL26+AL22+AL14+AL9</f>
        <v>135275.40000000002</v>
      </c>
      <c r="AM34" s="4">
        <f t="shared" ref="AM34:AO34" si="74">AM33+AM32+AM26+AM22+AM14+AM9</f>
        <v>205381.26</v>
      </c>
      <c r="AN34" s="4">
        <f t="shared" si="74"/>
        <v>149623.74</v>
      </c>
      <c r="AO34" s="4">
        <f t="shared" si="74"/>
        <v>155622.6</v>
      </c>
      <c r="AP34" s="40" t="s">
        <v>64</v>
      </c>
      <c r="AQ34" s="28"/>
      <c r="AR34" s="45"/>
      <c r="AS34" s="4">
        <f>AS33+AS32+AS26+AS22+AS14+AS9</f>
        <v>134949.408</v>
      </c>
      <c r="AT34" s="58">
        <f>AS34+AO34+AN34+AM34+AL34+AH34+AD34+AC34+AB34+AA34+Z34+Y34+X34+T34+P34+L34+K34+J34+I34+H34+G34+F34+E34+D34</f>
        <v>3114257.9880000004</v>
      </c>
      <c r="AU34" s="58">
        <f>AT34/12</f>
        <v>259521.49900000004</v>
      </c>
      <c r="AV34" s="58">
        <f>AU34*5/100</f>
        <v>12976.074950000002</v>
      </c>
      <c r="AW34" s="59"/>
      <c r="AX34" s="59"/>
    </row>
    <row r="35" spans="1:50" s="2" customFormat="1" ht="24.75" customHeight="1" x14ac:dyDescent="0.2">
      <c r="A35" s="36" t="s">
        <v>50</v>
      </c>
      <c r="B35" s="37"/>
      <c r="C35" s="28"/>
      <c r="D35" s="15">
        <v>608.6</v>
      </c>
      <c r="E35" s="15">
        <v>619.70000000000005</v>
      </c>
      <c r="F35" s="15">
        <v>524.6</v>
      </c>
      <c r="G35" s="15">
        <v>537.4</v>
      </c>
      <c r="H35" s="15">
        <v>519.29999999999995</v>
      </c>
      <c r="I35" s="15">
        <v>525.4</v>
      </c>
      <c r="J35" s="15">
        <v>186</v>
      </c>
      <c r="K35" s="15">
        <v>358.9</v>
      </c>
      <c r="L35" s="15">
        <v>430.9</v>
      </c>
      <c r="M35" s="36" t="s">
        <v>50</v>
      </c>
      <c r="N35" s="37"/>
      <c r="O35" s="28"/>
      <c r="P35" s="15">
        <v>593.9</v>
      </c>
      <c r="Q35" s="40" t="s">
        <v>65</v>
      </c>
      <c r="R35" s="38"/>
      <c r="S35" s="28"/>
      <c r="T35" s="15">
        <v>334.4</v>
      </c>
      <c r="U35" s="40" t="s">
        <v>65</v>
      </c>
      <c r="V35" s="38"/>
      <c r="W35" s="28"/>
      <c r="X35" s="15">
        <v>514.20000000000005</v>
      </c>
      <c r="Y35" s="15">
        <v>518.9</v>
      </c>
      <c r="Z35" s="15">
        <v>404</v>
      </c>
      <c r="AA35" s="15">
        <v>198.4</v>
      </c>
      <c r="AB35" s="15">
        <v>200.1</v>
      </c>
      <c r="AC35" s="15">
        <v>705.5</v>
      </c>
      <c r="AD35" s="15">
        <v>519</v>
      </c>
      <c r="AE35" s="40" t="s">
        <v>65</v>
      </c>
      <c r="AF35" s="38"/>
      <c r="AG35" s="28"/>
      <c r="AH35" s="15">
        <v>542.70000000000005</v>
      </c>
      <c r="AI35" s="40" t="s">
        <v>65</v>
      </c>
      <c r="AJ35" s="28"/>
      <c r="AK35" s="28"/>
      <c r="AL35" s="15">
        <v>479.7</v>
      </c>
      <c r="AM35" s="15">
        <v>708.7</v>
      </c>
      <c r="AN35" s="15">
        <v>516.29999999999995</v>
      </c>
      <c r="AO35" s="15">
        <v>537</v>
      </c>
      <c r="AP35" s="40" t="s">
        <v>65</v>
      </c>
      <c r="AQ35" s="28"/>
      <c r="AR35" s="45"/>
      <c r="AS35" s="15">
        <v>543.79999999999995</v>
      </c>
      <c r="AT35" s="58">
        <f>AS35+AO35+AN35+AM35+AL35+AH35+AD35+AC35+AB35+AA35+Z35+Y35+X35+T35+P35+L35+K35+J35+I35+H35+G35+F35+E35+D35</f>
        <v>11627.399999999998</v>
      </c>
      <c r="AU35" s="60"/>
      <c r="AV35" s="60">
        <f>AT35*70*80/100</f>
        <v>651134.39999999991</v>
      </c>
      <c r="AW35" s="61"/>
      <c r="AX35" s="61"/>
    </row>
    <row r="36" spans="1:50" s="2" customFormat="1" ht="25.5" customHeight="1" x14ac:dyDescent="0.2">
      <c r="A36" s="36" t="s">
        <v>49</v>
      </c>
      <c r="B36" s="39"/>
      <c r="C36" s="28">
        <f>C14+C22+C26+C32+C33+C9</f>
        <v>21.96</v>
      </c>
      <c r="D36" s="5">
        <f>D34 /12/D35</f>
        <v>21.96</v>
      </c>
      <c r="E36" s="5">
        <f t="shared" ref="E36:L36" si="75">E34 /12/E35</f>
        <v>21.959999999999997</v>
      </c>
      <c r="F36" s="5">
        <f t="shared" si="75"/>
        <v>21.96</v>
      </c>
      <c r="G36" s="5">
        <f t="shared" si="75"/>
        <v>21.960000000000004</v>
      </c>
      <c r="H36" s="5">
        <f t="shared" si="75"/>
        <v>21.96</v>
      </c>
      <c r="I36" s="5">
        <f t="shared" si="75"/>
        <v>21.960000000000004</v>
      </c>
      <c r="J36" s="5">
        <f t="shared" si="75"/>
        <v>21.310000000000002</v>
      </c>
      <c r="K36" s="5">
        <f t="shared" si="75"/>
        <v>21.96</v>
      </c>
      <c r="L36" s="5">
        <f t="shared" si="75"/>
        <v>21.310000000000002</v>
      </c>
      <c r="M36" s="36" t="s">
        <v>49</v>
      </c>
      <c r="N36" s="39"/>
      <c r="O36" s="28">
        <f>O14+O22+O26+O32+O33+O9</f>
        <v>23.47</v>
      </c>
      <c r="P36" s="5">
        <f>P34 /12/P35</f>
        <v>23.47</v>
      </c>
      <c r="Q36" s="36" t="s">
        <v>66</v>
      </c>
      <c r="R36" s="28"/>
      <c r="S36" s="28">
        <f>S14+S22+S26+S32+S9+S33</f>
        <v>20.61</v>
      </c>
      <c r="T36" s="5">
        <f>T34 /12/T35</f>
        <v>19.959999999999997</v>
      </c>
      <c r="U36" s="36" t="s">
        <v>66</v>
      </c>
      <c r="V36" s="28"/>
      <c r="W36" s="28">
        <f>W14+W22+W26+W32+W9+W33</f>
        <v>22.96</v>
      </c>
      <c r="X36" s="5">
        <f>X34 /12/X35</f>
        <v>22.310000000000002</v>
      </c>
      <c r="Y36" s="5">
        <f t="shared" ref="Y36:AD36" si="76">Y34 /12/Y35</f>
        <v>22.31</v>
      </c>
      <c r="Z36" s="5">
        <f t="shared" si="76"/>
        <v>22.96</v>
      </c>
      <c r="AA36" s="5">
        <f t="shared" si="76"/>
        <v>22.309999999999995</v>
      </c>
      <c r="AB36" s="5">
        <f t="shared" si="76"/>
        <v>22.310000000000002</v>
      </c>
      <c r="AC36" s="5">
        <f t="shared" si="76"/>
        <v>22.31</v>
      </c>
      <c r="AD36" s="5">
        <f t="shared" si="76"/>
        <v>22.96</v>
      </c>
      <c r="AE36" s="36" t="s">
        <v>66</v>
      </c>
      <c r="AF36" s="28"/>
      <c r="AG36" s="28">
        <f>AG14+AG22+AG26+AG32+AG9+AG33</f>
        <v>19.72</v>
      </c>
      <c r="AH36" s="5">
        <f>AH34 /12/AH35</f>
        <v>19.72</v>
      </c>
      <c r="AI36" s="36" t="s">
        <v>66</v>
      </c>
      <c r="AJ36" s="28"/>
      <c r="AK36" s="28">
        <f>AK14+AK22+AK26+AK32+AK9+AK33</f>
        <v>24.15</v>
      </c>
      <c r="AL36" s="5">
        <f>AL34 /12/AL35</f>
        <v>23.500000000000007</v>
      </c>
      <c r="AM36" s="5">
        <f t="shared" ref="AM36:AO36" si="77">AM34 /12/AM35</f>
        <v>24.15</v>
      </c>
      <c r="AN36" s="5">
        <f t="shared" si="77"/>
        <v>24.15</v>
      </c>
      <c r="AO36" s="5">
        <f t="shared" si="77"/>
        <v>24.150000000000002</v>
      </c>
      <c r="AP36" s="36" t="s">
        <v>66</v>
      </c>
      <c r="AQ36" s="28"/>
      <c r="AR36" s="45">
        <f>AR14+AR22+AR26+AR32+AR9+AR33</f>
        <v>20.68</v>
      </c>
      <c r="AS36" s="5">
        <f>AS34 /12/AS35</f>
        <v>20.68</v>
      </c>
      <c r="AT36" s="61"/>
      <c r="AU36" s="61"/>
      <c r="AV36" s="61"/>
      <c r="AW36" s="61"/>
      <c r="AX36" s="61"/>
    </row>
    <row r="37" spans="1:50" s="2" customFormat="1" ht="15.75" customHeight="1" x14ac:dyDescent="0.2">
      <c r="A37" s="7"/>
      <c r="B37" s="9"/>
      <c r="C37" s="9"/>
      <c r="D37" s="8"/>
      <c r="E37" s="8"/>
      <c r="F37" s="8"/>
      <c r="G37" s="8"/>
      <c r="H37" s="8"/>
      <c r="I37" s="8"/>
      <c r="J37" s="8"/>
      <c r="K37" s="8"/>
      <c r="L37" s="8"/>
      <c r="AT37" s="61"/>
      <c r="AU37" s="61"/>
      <c r="AV37" s="61"/>
      <c r="AW37" s="61"/>
      <c r="AX37" s="61"/>
    </row>
    <row r="38" spans="1:50" s="2" customFormat="1" ht="25.5" customHeight="1" x14ac:dyDescent="0.2">
      <c r="A38" s="7"/>
      <c r="B38" s="9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50" s="12" customFormat="1" ht="12.75" customHeight="1" x14ac:dyDescent="0.2">
      <c r="A39" s="21"/>
      <c r="B39" s="14"/>
      <c r="C39" s="14"/>
      <c r="D39" s="20"/>
      <c r="E39" s="20"/>
      <c r="F39" s="20"/>
      <c r="G39" s="20"/>
      <c r="H39" s="20"/>
      <c r="I39" s="20"/>
      <c r="J39" s="20"/>
      <c r="K39" s="20"/>
      <c r="L39" s="20"/>
    </row>
    <row r="40" spans="1:50" s="12" customFormat="1" ht="12.75" hidden="1" customHeight="1" x14ac:dyDescent="0.2">
      <c r="A40" s="21"/>
      <c r="B40" s="14"/>
      <c r="C40" s="14"/>
      <c r="D40" s="20"/>
      <c r="E40" s="20"/>
      <c r="F40" s="20"/>
      <c r="G40" s="20"/>
      <c r="H40" s="20"/>
      <c r="I40" s="20"/>
      <c r="J40" s="20"/>
      <c r="K40" s="20"/>
      <c r="L40" s="20"/>
    </row>
    <row r="41" spans="1:50" s="12" customFormat="1" x14ac:dyDescent="0.2">
      <c r="A41" s="21"/>
      <c r="B41" s="14"/>
      <c r="C41" s="14"/>
      <c r="D41" s="20"/>
      <c r="E41" s="20"/>
      <c r="F41" s="20"/>
      <c r="G41" s="20"/>
      <c r="H41" s="20"/>
      <c r="I41" s="20"/>
      <c r="J41" s="20"/>
      <c r="K41" s="20"/>
      <c r="L41" s="20"/>
    </row>
    <row r="42" spans="1:50" s="12" customFormat="1" x14ac:dyDescent="0.2">
      <c r="A42" s="21"/>
      <c r="B42" s="14"/>
      <c r="C42" s="14"/>
      <c r="D42" s="20"/>
      <c r="E42" s="20"/>
      <c r="F42" s="20"/>
      <c r="G42" s="20"/>
      <c r="H42" s="20"/>
      <c r="I42" s="20"/>
      <c r="J42" s="20"/>
      <c r="K42" s="20"/>
      <c r="L42" s="20"/>
    </row>
    <row r="43" spans="1:50" s="1" customFormat="1" x14ac:dyDescent="0.2">
      <c r="A43" s="21" t="s">
        <v>0</v>
      </c>
      <c r="B43" s="14"/>
      <c r="C43" s="14"/>
      <c r="D43" s="20"/>
      <c r="E43" s="20"/>
      <c r="F43" s="20"/>
      <c r="G43" s="20"/>
      <c r="H43" s="20"/>
      <c r="I43" s="20"/>
      <c r="J43" s="20"/>
      <c r="K43" s="20"/>
      <c r="L43" s="20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</row>
    <row r="44" spans="1:50" s="1" customFormat="1" x14ac:dyDescent="0.2">
      <c r="A44" s="21"/>
      <c r="B44" s="14"/>
      <c r="C44" s="14"/>
      <c r="D44" s="20"/>
      <c r="E44" s="20"/>
      <c r="F44" s="20"/>
      <c r="G44" s="20"/>
      <c r="H44" s="20"/>
      <c r="I44" s="20"/>
      <c r="J44" s="20"/>
      <c r="K44" s="20"/>
      <c r="L44" s="20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</row>
  </sheetData>
  <mergeCells count="45">
    <mergeCell ref="Q6:Q8"/>
    <mergeCell ref="R6:R8"/>
    <mergeCell ref="T6:T7"/>
    <mergeCell ref="S7:S8"/>
    <mergeCell ref="P6:P7"/>
    <mergeCell ref="Y6:Y7"/>
    <mergeCell ref="U6:U8"/>
    <mergeCell ref="V6:V8"/>
    <mergeCell ref="X6:X7"/>
    <mergeCell ref="W7:W8"/>
    <mergeCell ref="AL6:AL7"/>
    <mergeCell ref="AK7:AK8"/>
    <mergeCell ref="AP6:AP8"/>
    <mergeCell ref="AQ6:AQ8"/>
    <mergeCell ref="AS6:AS7"/>
    <mergeCell ref="AR7:AR8"/>
    <mergeCell ref="AM6:AM7"/>
    <mergeCell ref="AN6:AN7"/>
    <mergeCell ref="AO6:AO7"/>
    <mergeCell ref="AF6:AF8"/>
    <mergeCell ref="AH6:AH7"/>
    <mergeCell ref="AG7:AG8"/>
    <mergeCell ref="AI6:AI8"/>
    <mergeCell ref="AJ6:AJ8"/>
    <mergeCell ref="AE6:AE8"/>
    <mergeCell ref="Z6:Z7"/>
    <mergeCell ref="AA6:AA7"/>
    <mergeCell ref="AB6:AB7"/>
    <mergeCell ref="AC6:AC7"/>
    <mergeCell ref="AD6:AD7"/>
    <mergeCell ref="A6:A8"/>
    <mergeCell ref="C7:C8"/>
    <mergeCell ref="O7:O8"/>
    <mergeCell ref="B6:B8"/>
    <mergeCell ref="M6:M8"/>
    <mergeCell ref="N6:N8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2018-03-23T14:04:42Z</dcterms:modified>
</cp:coreProperties>
</file>